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C:\Users\ulrake\Desktop\ESTER 2.0\"/>
    </mc:Choice>
  </mc:AlternateContent>
  <xr:revisionPtr revIDLastSave="0" documentId="13_ncr:1_{55980089-9FF8-4CBD-B1D7-D7305DE86D17}" xr6:coauthVersionLast="47" xr6:coauthVersionMax="47" xr10:uidLastSave="{00000000-0000-0000-0000-000000000000}"/>
  <workbookProtection lockStructure="1"/>
  <bookViews>
    <workbookView xWindow="-110" yWindow="-110" windowWidth="19420" windowHeight="11620" activeTab="2" xr2:uid="{00000000-000D-0000-FFFF-FFFF00000000}"/>
  </bookViews>
  <sheets>
    <sheet name="Instruktioner" sheetId="11" r:id="rId1"/>
    <sheet name="Verktyg" sheetId="8" r:id="rId2"/>
    <sheet name="Redovisning" sheetId="10" r:id="rId3"/>
    <sheet name="Sammanställning kategorivis" sheetId="9" r:id="rId4"/>
    <sheet name="Projektanteckningar" sheetId="12" r:id="rId5"/>
    <sheet name="Blad1 (2)" sheetId="4"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10" l="1"/>
  <c r="X10" i="9"/>
  <c r="X15" i="9"/>
  <c r="X16" i="9"/>
  <c r="X20" i="9"/>
  <c r="X25" i="9"/>
  <c r="W10" i="9"/>
  <c r="W15" i="9"/>
  <c r="W16" i="9"/>
  <c r="W20" i="9"/>
  <c r="W25" i="9"/>
  <c r="V10" i="9"/>
  <c r="V15" i="9"/>
  <c r="V16" i="9"/>
  <c r="V20" i="9"/>
  <c r="V25" i="9"/>
  <c r="U10" i="9" l="1"/>
  <c r="I25" i="9"/>
  <c r="G25" i="9"/>
  <c r="E25" i="9"/>
  <c r="C25" i="9"/>
  <c r="C19" i="9"/>
  <c r="M25" i="9"/>
  <c r="M19" i="9"/>
  <c r="M8" i="9"/>
  <c r="M122" i="8"/>
  <c r="N122" i="8"/>
  <c r="O122" i="8"/>
  <c r="P122" i="8"/>
  <c r="Q122" i="8"/>
  <c r="R122" i="8"/>
  <c r="S122" i="8"/>
  <c r="T122" i="8"/>
  <c r="M76" i="8"/>
  <c r="N76" i="8"/>
  <c r="O76" i="8"/>
  <c r="P76" i="8"/>
  <c r="Q76" i="8"/>
  <c r="R76" i="8"/>
  <c r="S76" i="8"/>
  <c r="T76" i="8"/>
  <c r="M29" i="8"/>
  <c r="N29" i="8"/>
  <c r="O29" i="8"/>
  <c r="P29" i="8"/>
  <c r="Q29" i="8"/>
  <c r="R29" i="8"/>
  <c r="S29" i="8"/>
  <c r="T29" i="8"/>
  <c r="C171" i="8"/>
  <c r="D174" i="8"/>
  <c r="M174" i="8" s="1"/>
  <c r="E174" i="8"/>
  <c r="N174" i="8" s="1"/>
  <c r="F174" i="8"/>
  <c r="O174" i="8" s="1"/>
  <c r="G174" i="8"/>
  <c r="P174" i="8" s="1"/>
  <c r="H174" i="8"/>
  <c r="Q174" i="8" s="1"/>
  <c r="I174" i="8"/>
  <c r="R174" i="8" s="1"/>
  <c r="J174" i="8"/>
  <c r="S174" i="8" s="1"/>
  <c r="K174" i="8"/>
  <c r="T174" i="8" s="1"/>
  <c r="C174" i="8"/>
  <c r="D25" i="8"/>
  <c r="M25" i="8" s="1"/>
  <c r="E25" i="8"/>
  <c r="N25" i="8" s="1"/>
  <c r="F25" i="8"/>
  <c r="O25" i="8" s="1"/>
  <c r="G25" i="8"/>
  <c r="P25" i="8" s="1"/>
  <c r="H25" i="8"/>
  <c r="Q25" i="8" s="1"/>
  <c r="I25" i="8"/>
  <c r="R25" i="8" s="1"/>
  <c r="J25" i="8"/>
  <c r="S25" i="8" s="1"/>
  <c r="K25" i="8"/>
  <c r="T25" i="8" s="1"/>
  <c r="C25" i="8"/>
  <c r="N15" i="8" l="1"/>
  <c r="O15" i="8"/>
  <c r="P15" i="8"/>
  <c r="Q15" i="8"/>
  <c r="R15" i="8"/>
  <c r="S15" i="8"/>
  <c r="T15" i="8"/>
  <c r="N8" i="8"/>
  <c r="O8" i="8"/>
  <c r="P8" i="8"/>
  <c r="Q8" i="8"/>
  <c r="R8" i="8"/>
  <c r="S8" i="8"/>
  <c r="T8" i="8"/>
  <c r="M24" i="9"/>
  <c r="L24" i="9" s="1"/>
  <c r="M23" i="9"/>
  <c r="L23" i="9" s="1"/>
  <c r="M22" i="9"/>
  <c r="L22" i="9" s="1"/>
  <c r="M21" i="9"/>
  <c r="L21" i="9" s="1"/>
  <c r="M20" i="9"/>
  <c r="L20" i="9" s="1"/>
  <c r="L19" i="9"/>
  <c r="M18" i="9"/>
  <c r="L18" i="9" s="1"/>
  <c r="M17" i="9"/>
  <c r="L17" i="9" s="1"/>
  <c r="M16" i="9"/>
  <c r="L16" i="9" s="1"/>
  <c r="M15" i="9"/>
  <c r="L15" i="9" s="1"/>
  <c r="M14" i="9"/>
  <c r="L14" i="9" s="1"/>
  <c r="M13" i="9"/>
  <c r="L13" i="9" s="1"/>
  <c r="M12" i="9"/>
  <c r="L12" i="9" s="1"/>
  <c r="M11" i="9"/>
  <c r="L11" i="9" s="1"/>
  <c r="M10" i="9"/>
  <c r="L10" i="9" s="1"/>
  <c r="M9" i="9"/>
  <c r="L9" i="9" s="1"/>
  <c r="L8" i="9"/>
  <c r="M7" i="9"/>
  <c r="L7" i="9" s="1"/>
  <c r="M6" i="9"/>
  <c r="L6" i="9" s="1"/>
  <c r="M5" i="9"/>
  <c r="L5" i="9" s="1"/>
  <c r="M4" i="9"/>
  <c r="L4" i="9" s="1"/>
  <c r="L25" i="9"/>
  <c r="G22" i="8" l="1"/>
  <c r="G23" i="8"/>
  <c r="G24" i="8"/>
  <c r="G26" i="8"/>
  <c r="G27" i="8"/>
  <c r="G28" i="8"/>
  <c r="G32" i="8"/>
  <c r="G33" i="8"/>
  <c r="G34" i="8"/>
  <c r="G35" i="8"/>
  <c r="G36" i="8"/>
  <c r="G37" i="8"/>
  <c r="G38" i="8"/>
  <c r="G39" i="8"/>
  <c r="G40" i="8"/>
  <c r="G41" i="8"/>
  <c r="G42" i="8"/>
  <c r="G52" i="8"/>
  <c r="G53" i="8"/>
  <c r="G54" i="8"/>
  <c r="P4" i="8"/>
  <c r="O4" i="8"/>
  <c r="M5" i="8"/>
  <c r="M6" i="8"/>
  <c r="M7" i="8"/>
  <c r="M8" i="8"/>
  <c r="M9" i="8"/>
  <c r="M10" i="8"/>
  <c r="M11" i="8"/>
  <c r="M12" i="8"/>
  <c r="M13" i="8"/>
  <c r="M14" i="8"/>
  <c r="M15" i="8"/>
  <c r="M16" i="8"/>
  <c r="M17" i="8"/>
  <c r="M18" i="8"/>
  <c r="M19" i="8"/>
  <c r="M20" i="8"/>
  <c r="M21" i="8"/>
  <c r="M30" i="8"/>
  <c r="M31" i="8"/>
  <c r="M43" i="8"/>
  <c r="M44" i="8"/>
  <c r="M45" i="8"/>
  <c r="M46" i="8"/>
  <c r="M47" i="8"/>
  <c r="M48" i="8"/>
  <c r="M49" i="8"/>
  <c r="M50" i="8"/>
  <c r="M51" i="8"/>
  <c r="M55" i="8"/>
  <c r="M56" i="8"/>
  <c r="M60" i="8"/>
  <c r="M61" i="8"/>
  <c r="M62" i="8"/>
  <c r="M63" i="8"/>
  <c r="M65" i="8"/>
  <c r="M66" i="8"/>
  <c r="M67" i="8"/>
  <c r="M75" i="8"/>
  <c r="M77" i="8"/>
  <c r="M78" i="8"/>
  <c r="M81" i="8"/>
  <c r="M84" i="8"/>
  <c r="M85" i="8"/>
  <c r="M93" i="8"/>
  <c r="M94" i="8"/>
  <c r="M95" i="8"/>
  <c r="M103" i="8"/>
  <c r="M106" i="8"/>
  <c r="M107" i="8"/>
  <c r="M108" i="8"/>
  <c r="M109" i="8"/>
  <c r="M110" i="8"/>
  <c r="M111" i="8"/>
  <c r="M115" i="8"/>
  <c r="M116" i="8"/>
  <c r="M118" i="8"/>
  <c r="M119" i="8"/>
  <c r="M120" i="8"/>
  <c r="M121" i="8"/>
  <c r="M123" i="8"/>
  <c r="M124" i="8"/>
  <c r="M125" i="8"/>
  <c r="M126" i="8"/>
  <c r="M131" i="8"/>
  <c r="M132" i="8"/>
  <c r="M133" i="8"/>
  <c r="M134" i="8"/>
  <c r="M135" i="8"/>
  <c r="M136" i="8"/>
  <c r="M137" i="8"/>
  <c r="M138" i="8"/>
  <c r="M139" i="8"/>
  <c r="M151" i="8"/>
  <c r="M152" i="8"/>
  <c r="M153" i="8"/>
  <c r="M159" i="8"/>
  <c r="M160" i="8"/>
  <c r="M161" i="8"/>
  <c r="M162" i="8"/>
  <c r="M163" i="8"/>
  <c r="M172" i="8"/>
  <c r="M173" i="8"/>
  <c r="M175" i="8"/>
  <c r="M176" i="8"/>
  <c r="M177" i="8"/>
  <c r="B25" i="9" s="1"/>
  <c r="U25" i="9" s="1"/>
  <c r="M4" i="8"/>
  <c r="N172" i="8"/>
  <c r="O172" i="8"/>
  <c r="P172" i="8"/>
  <c r="Q172" i="8"/>
  <c r="R172" i="8"/>
  <c r="S172" i="8"/>
  <c r="T172" i="8"/>
  <c r="N173" i="8"/>
  <c r="O173" i="8"/>
  <c r="P173" i="8"/>
  <c r="Q173" i="8"/>
  <c r="R173" i="8"/>
  <c r="S173" i="8"/>
  <c r="T173" i="8"/>
  <c r="N175" i="8"/>
  <c r="O175" i="8"/>
  <c r="P175" i="8"/>
  <c r="Q175" i="8"/>
  <c r="R175" i="8"/>
  <c r="S175" i="8"/>
  <c r="H25" i="9" s="1"/>
  <c r="T175" i="8"/>
  <c r="N176" i="8"/>
  <c r="O176" i="8"/>
  <c r="P176" i="8"/>
  <c r="Q176" i="8"/>
  <c r="R176" i="8"/>
  <c r="S176" i="8"/>
  <c r="T176" i="8"/>
  <c r="N177" i="8"/>
  <c r="O177" i="8"/>
  <c r="P177" i="8"/>
  <c r="Q177" i="8"/>
  <c r="R177" i="8"/>
  <c r="S177" i="8"/>
  <c r="T177" i="8"/>
  <c r="N159" i="8"/>
  <c r="O159" i="8"/>
  <c r="P159" i="8"/>
  <c r="Q159" i="8"/>
  <c r="R159" i="8"/>
  <c r="S159" i="8"/>
  <c r="T159" i="8"/>
  <c r="N160" i="8"/>
  <c r="O160" i="8"/>
  <c r="P160" i="8"/>
  <c r="Q160" i="8"/>
  <c r="R160" i="8"/>
  <c r="S160" i="8"/>
  <c r="T160" i="8"/>
  <c r="N161" i="8"/>
  <c r="O161" i="8"/>
  <c r="P161" i="8"/>
  <c r="Q161" i="8"/>
  <c r="R161" i="8"/>
  <c r="S161" i="8"/>
  <c r="T161" i="8"/>
  <c r="N162" i="8"/>
  <c r="O162" i="8"/>
  <c r="P162" i="8"/>
  <c r="Q162" i="8"/>
  <c r="R162" i="8"/>
  <c r="S162" i="8"/>
  <c r="T162" i="8"/>
  <c r="N163" i="8"/>
  <c r="O163" i="8"/>
  <c r="P163" i="8"/>
  <c r="Q163" i="8"/>
  <c r="R163" i="8"/>
  <c r="S163" i="8"/>
  <c r="T163" i="8"/>
  <c r="N151" i="8"/>
  <c r="O151" i="8"/>
  <c r="P151" i="8"/>
  <c r="Q151" i="8"/>
  <c r="R151" i="8"/>
  <c r="S151" i="8"/>
  <c r="T151" i="8"/>
  <c r="N152" i="8"/>
  <c r="O152" i="8"/>
  <c r="P152" i="8"/>
  <c r="Q152" i="8"/>
  <c r="R152" i="8"/>
  <c r="S152" i="8"/>
  <c r="T152" i="8"/>
  <c r="N153" i="8"/>
  <c r="O153" i="8"/>
  <c r="P153" i="8"/>
  <c r="Q153" i="8"/>
  <c r="R153" i="8"/>
  <c r="S153" i="8"/>
  <c r="T153" i="8"/>
  <c r="N131" i="8"/>
  <c r="O131" i="8"/>
  <c r="P131" i="8"/>
  <c r="Q131" i="8"/>
  <c r="R131" i="8"/>
  <c r="S131" i="8"/>
  <c r="T131" i="8"/>
  <c r="N132" i="8"/>
  <c r="O132" i="8"/>
  <c r="P132" i="8"/>
  <c r="Q132" i="8"/>
  <c r="R132" i="8"/>
  <c r="S132" i="8"/>
  <c r="T132" i="8"/>
  <c r="N133" i="8"/>
  <c r="O133" i="8"/>
  <c r="P133" i="8"/>
  <c r="Q133" i="8"/>
  <c r="R133" i="8"/>
  <c r="S133" i="8"/>
  <c r="T133" i="8"/>
  <c r="N134" i="8"/>
  <c r="O134" i="8"/>
  <c r="P134" i="8"/>
  <c r="Q134" i="8"/>
  <c r="R134" i="8"/>
  <c r="S134" i="8"/>
  <c r="T134" i="8"/>
  <c r="N135" i="8"/>
  <c r="O135" i="8"/>
  <c r="P135" i="8"/>
  <c r="Q135" i="8"/>
  <c r="R135" i="8"/>
  <c r="S135" i="8"/>
  <c r="T135" i="8"/>
  <c r="N136" i="8"/>
  <c r="O136" i="8"/>
  <c r="P136" i="8"/>
  <c r="Q136" i="8"/>
  <c r="R136" i="8"/>
  <c r="S136" i="8"/>
  <c r="T136" i="8"/>
  <c r="N137" i="8"/>
  <c r="O137" i="8"/>
  <c r="P137" i="8"/>
  <c r="Q137" i="8"/>
  <c r="R137" i="8"/>
  <c r="S137" i="8"/>
  <c r="T137" i="8"/>
  <c r="N138" i="8"/>
  <c r="O138" i="8"/>
  <c r="P138" i="8"/>
  <c r="Q138" i="8"/>
  <c r="R138" i="8"/>
  <c r="S138" i="8"/>
  <c r="T138" i="8"/>
  <c r="N139" i="8"/>
  <c r="O139" i="8"/>
  <c r="P139" i="8"/>
  <c r="Q139" i="8"/>
  <c r="R139" i="8"/>
  <c r="S139" i="8"/>
  <c r="T139" i="8"/>
  <c r="N106" i="8"/>
  <c r="O106" i="8"/>
  <c r="P106" i="8"/>
  <c r="Q106" i="8"/>
  <c r="R106" i="8"/>
  <c r="S106" i="8"/>
  <c r="T106" i="8"/>
  <c r="N107" i="8"/>
  <c r="O107" i="8"/>
  <c r="P107" i="8"/>
  <c r="Q107" i="8"/>
  <c r="R107" i="8"/>
  <c r="S107" i="8"/>
  <c r="T107" i="8"/>
  <c r="N108" i="8"/>
  <c r="O108" i="8"/>
  <c r="P108" i="8"/>
  <c r="Q108" i="8"/>
  <c r="R108" i="8"/>
  <c r="S108" i="8"/>
  <c r="T108" i="8"/>
  <c r="N109" i="8"/>
  <c r="O109" i="8"/>
  <c r="P109" i="8"/>
  <c r="Q109" i="8"/>
  <c r="R109" i="8"/>
  <c r="S109" i="8"/>
  <c r="T109" i="8"/>
  <c r="N110" i="8"/>
  <c r="O110" i="8"/>
  <c r="P110" i="8"/>
  <c r="Q110" i="8"/>
  <c r="R110" i="8"/>
  <c r="S110" i="8"/>
  <c r="T110" i="8"/>
  <c r="N111" i="8"/>
  <c r="O111" i="8"/>
  <c r="P111" i="8"/>
  <c r="Q111" i="8"/>
  <c r="R111" i="8"/>
  <c r="S111" i="8"/>
  <c r="T111" i="8"/>
  <c r="N115" i="8"/>
  <c r="O115" i="8"/>
  <c r="P115" i="8"/>
  <c r="Q115" i="8"/>
  <c r="R115" i="8"/>
  <c r="S115" i="8"/>
  <c r="T115" i="8"/>
  <c r="N116" i="8"/>
  <c r="O116" i="8"/>
  <c r="P116" i="8"/>
  <c r="Q116" i="8"/>
  <c r="R116" i="8"/>
  <c r="S116" i="8"/>
  <c r="T116" i="8"/>
  <c r="N118" i="8"/>
  <c r="O118" i="8"/>
  <c r="P118" i="8"/>
  <c r="Q118" i="8"/>
  <c r="R118" i="8"/>
  <c r="S118" i="8"/>
  <c r="T118" i="8"/>
  <c r="N119" i="8"/>
  <c r="O119" i="8"/>
  <c r="P119" i="8"/>
  <c r="Q119" i="8"/>
  <c r="R119" i="8"/>
  <c r="S119" i="8"/>
  <c r="T119" i="8"/>
  <c r="N120" i="8"/>
  <c r="O120" i="8"/>
  <c r="P120" i="8"/>
  <c r="Q120" i="8"/>
  <c r="R120" i="8"/>
  <c r="S120" i="8"/>
  <c r="T120" i="8"/>
  <c r="N121" i="8"/>
  <c r="O121" i="8"/>
  <c r="P121" i="8"/>
  <c r="Q121" i="8"/>
  <c r="R121" i="8"/>
  <c r="S121" i="8"/>
  <c r="T121" i="8"/>
  <c r="N123" i="8"/>
  <c r="O123" i="8"/>
  <c r="P123" i="8"/>
  <c r="Q123" i="8"/>
  <c r="R123" i="8"/>
  <c r="S123" i="8"/>
  <c r="T123" i="8"/>
  <c r="N124" i="8"/>
  <c r="O124" i="8"/>
  <c r="P124" i="8"/>
  <c r="Q124" i="8"/>
  <c r="R124" i="8"/>
  <c r="S124" i="8"/>
  <c r="T124" i="8"/>
  <c r="N125" i="8"/>
  <c r="O125" i="8"/>
  <c r="P125" i="8"/>
  <c r="Q125" i="8"/>
  <c r="R125" i="8"/>
  <c r="S125" i="8"/>
  <c r="T125" i="8"/>
  <c r="N126" i="8"/>
  <c r="O126" i="8"/>
  <c r="P126" i="8"/>
  <c r="Q126" i="8"/>
  <c r="R126" i="8"/>
  <c r="S126" i="8"/>
  <c r="T126" i="8"/>
  <c r="N60" i="8"/>
  <c r="O60" i="8"/>
  <c r="P60" i="8"/>
  <c r="Q60" i="8"/>
  <c r="R60" i="8"/>
  <c r="S60" i="8"/>
  <c r="T60" i="8"/>
  <c r="N61" i="8"/>
  <c r="O61" i="8"/>
  <c r="P61" i="8"/>
  <c r="Q61" i="8"/>
  <c r="R61" i="8"/>
  <c r="S61" i="8"/>
  <c r="T61" i="8"/>
  <c r="N62" i="8"/>
  <c r="O62" i="8"/>
  <c r="P62" i="8"/>
  <c r="Q62" i="8"/>
  <c r="R62" i="8"/>
  <c r="S62" i="8"/>
  <c r="T62" i="8"/>
  <c r="N63" i="8"/>
  <c r="O63" i="8"/>
  <c r="P63" i="8"/>
  <c r="Q63" i="8"/>
  <c r="R63" i="8"/>
  <c r="S63" i="8"/>
  <c r="T63" i="8"/>
  <c r="N65" i="8"/>
  <c r="O65" i="8"/>
  <c r="P65" i="8"/>
  <c r="Q65" i="8"/>
  <c r="R65" i="8"/>
  <c r="S65" i="8"/>
  <c r="T65" i="8"/>
  <c r="N66" i="8"/>
  <c r="O66" i="8"/>
  <c r="P66" i="8"/>
  <c r="Q66" i="8"/>
  <c r="R66" i="8"/>
  <c r="S66" i="8"/>
  <c r="T66" i="8"/>
  <c r="N67" i="8"/>
  <c r="O67" i="8"/>
  <c r="P67" i="8"/>
  <c r="Q67" i="8"/>
  <c r="R67" i="8"/>
  <c r="S67" i="8"/>
  <c r="T67" i="8"/>
  <c r="N75" i="8"/>
  <c r="O75" i="8"/>
  <c r="P75" i="8"/>
  <c r="Q75" i="8"/>
  <c r="R75" i="8"/>
  <c r="S75" i="8"/>
  <c r="T75" i="8"/>
  <c r="N77" i="8"/>
  <c r="O77" i="8"/>
  <c r="P77" i="8"/>
  <c r="Q77" i="8"/>
  <c r="R77" i="8"/>
  <c r="S77" i="8"/>
  <c r="T77" i="8"/>
  <c r="N78" i="8"/>
  <c r="O78" i="8"/>
  <c r="P78" i="8"/>
  <c r="Q78" i="8"/>
  <c r="R78" i="8"/>
  <c r="S78" i="8"/>
  <c r="T78" i="8"/>
  <c r="N81" i="8"/>
  <c r="O81" i="8"/>
  <c r="P81" i="8"/>
  <c r="Q81" i="8"/>
  <c r="R81" i="8"/>
  <c r="S81" i="8"/>
  <c r="T81" i="8"/>
  <c r="N84" i="8"/>
  <c r="O84" i="8"/>
  <c r="P84" i="8"/>
  <c r="Q84" i="8"/>
  <c r="R84" i="8"/>
  <c r="S84" i="8"/>
  <c r="T84" i="8"/>
  <c r="N85" i="8"/>
  <c r="O85" i="8"/>
  <c r="P85" i="8"/>
  <c r="Q85" i="8"/>
  <c r="R85" i="8"/>
  <c r="S85" i="8"/>
  <c r="T85" i="8"/>
  <c r="N93" i="8"/>
  <c r="O93" i="8"/>
  <c r="P93" i="8"/>
  <c r="Q93" i="8"/>
  <c r="R93" i="8"/>
  <c r="S93" i="8"/>
  <c r="T93" i="8"/>
  <c r="N94" i="8"/>
  <c r="O94" i="8"/>
  <c r="P94" i="8"/>
  <c r="Q94" i="8"/>
  <c r="R94" i="8"/>
  <c r="S94" i="8"/>
  <c r="T94" i="8"/>
  <c r="N95" i="8"/>
  <c r="O95" i="8"/>
  <c r="P95" i="8"/>
  <c r="Q95" i="8"/>
  <c r="R95" i="8"/>
  <c r="S95" i="8"/>
  <c r="T95" i="8"/>
  <c r="N103" i="8"/>
  <c r="O103" i="8"/>
  <c r="P103" i="8"/>
  <c r="Q103" i="8"/>
  <c r="R103" i="8"/>
  <c r="S103" i="8"/>
  <c r="T103" i="8"/>
  <c r="N55" i="8"/>
  <c r="O55" i="8"/>
  <c r="P55" i="8"/>
  <c r="Q55" i="8"/>
  <c r="R55" i="8"/>
  <c r="S55" i="8"/>
  <c r="T55" i="8"/>
  <c r="N56" i="8"/>
  <c r="O56" i="8"/>
  <c r="P56" i="8"/>
  <c r="Q56" i="8"/>
  <c r="R56" i="8"/>
  <c r="S56" i="8"/>
  <c r="T56" i="8"/>
  <c r="N43" i="8"/>
  <c r="O43" i="8"/>
  <c r="P43" i="8"/>
  <c r="Q43" i="8"/>
  <c r="R43" i="8"/>
  <c r="S43" i="8"/>
  <c r="T43" i="8"/>
  <c r="N44" i="8"/>
  <c r="O44" i="8"/>
  <c r="P44" i="8"/>
  <c r="Q44" i="8"/>
  <c r="R44" i="8"/>
  <c r="S44" i="8"/>
  <c r="T44" i="8"/>
  <c r="N45" i="8"/>
  <c r="O45" i="8"/>
  <c r="P45" i="8"/>
  <c r="Q45" i="8"/>
  <c r="R45" i="8"/>
  <c r="S45" i="8"/>
  <c r="T45" i="8"/>
  <c r="N46" i="8"/>
  <c r="O46" i="8"/>
  <c r="P46" i="8"/>
  <c r="Q46" i="8"/>
  <c r="R46" i="8"/>
  <c r="S46" i="8"/>
  <c r="T46" i="8"/>
  <c r="N47" i="8"/>
  <c r="O47" i="8"/>
  <c r="P47" i="8"/>
  <c r="Q47" i="8"/>
  <c r="R47" i="8"/>
  <c r="S47" i="8"/>
  <c r="T47" i="8"/>
  <c r="N48" i="8"/>
  <c r="O48" i="8"/>
  <c r="P48" i="8"/>
  <c r="Q48" i="8"/>
  <c r="R48" i="8"/>
  <c r="S48" i="8"/>
  <c r="T48" i="8"/>
  <c r="N49" i="8"/>
  <c r="O49" i="8"/>
  <c r="P49" i="8"/>
  <c r="Q49" i="8"/>
  <c r="R49" i="8"/>
  <c r="S49" i="8"/>
  <c r="T49" i="8"/>
  <c r="N50" i="8"/>
  <c r="O50" i="8"/>
  <c r="P50" i="8"/>
  <c r="Q50" i="8"/>
  <c r="R50" i="8"/>
  <c r="S50" i="8"/>
  <c r="T50" i="8"/>
  <c r="N51" i="8"/>
  <c r="O51" i="8"/>
  <c r="P51" i="8"/>
  <c r="Q51" i="8"/>
  <c r="R51" i="8"/>
  <c r="S51" i="8"/>
  <c r="T51" i="8"/>
  <c r="N30" i="8"/>
  <c r="O30" i="8"/>
  <c r="P30" i="8"/>
  <c r="Q30" i="8"/>
  <c r="R30" i="8"/>
  <c r="S30" i="8"/>
  <c r="T30" i="8"/>
  <c r="N31" i="8"/>
  <c r="O31" i="8"/>
  <c r="P31" i="8"/>
  <c r="Q31" i="8"/>
  <c r="R31" i="8"/>
  <c r="S31" i="8"/>
  <c r="T31" i="8"/>
  <c r="N19" i="8"/>
  <c r="O19" i="8"/>
  <c r="P19" i="8"/>
  <c r="Q19" i="8"/>
  <c r="R19" i="8"/>
  <c r="S19" i="8"/>
  <c r="T19" i="8"/>
  <c r="N20" i="8"/>
  <c r="O20" i="8"/>
  <c r="P20" i="8"/>
  <c r="Q20" i="8"/>
  <c r="R20" i="8"/>
  <c r="S20" i="8"/>
  <c r="T20" i="8"/>
  <c r="N21" i="8"/>
  <c r="O21" i="8"/>
  <c r="P21" i="8"/>
  <c r="Q21" i="8"/>
  <c r="R21" i="8"/>
  <c r="S21" i="8"/>
  <c r="T21" i="8"/>
  <c r="D170" i="8"/>
  <c r="M170" i="8" s="1"/>
  <c r="E170" i="8"/>
  <c r="N170" i="8" s="1"/>
  <c r="F170" i="8"/>
  <c r="O170" i="8" s="1"/>
  <c r="G170" i="8"/>
  <c r="P170" i="8" s="1"/>
  <c r="H170" i="8"/>
  <c r="Q170" i="8" s="1"/>
  <c r="I170" i="8"/>
  <c r="R170" i="8" s="1"/>
  <c r="J170" i="8"/>
  <c r="S170" i="8" s="1"/>
  <c r="K170" i="8"/>
  <c r="T170" i="8" s="1"/>
  <c r="C170" i="8"/>
  <c r="D171" i="8"/>
  <c r="M171" i="8" s="1"/>
  <c r="E171" i="8"/>
  <c r="N171" i="8" s="1"/>
  <c r="F171" i="8"/>
  <c r="O171" i="8" s="1"/>
  <c r="G171" i="8"/>
  <c r="P171" i="8" s="1"/>
  <c r="H171" i="8"/>
  <c r="Q171" i="8" s="1"/>
  <c r="I171" i="8"/>
  <c r="R171" i="8" s="1"/>
  <c r="J171" i="8"/>
  <c r="S171" i="8" s="1"/>
  <c r="K171" i="8"/>
  <c r="T171" i="8" s="1"/>
  <c r="D154" i="8"/>
  <c r="M154" i="8" s="1"/>
  <c r="E154" i="8"/>
  <c r="N154" i="8" s="1"/>
  <c r="F154" i="8"/>
  <c r="O154" i="8" s="1"/>
  <c r="G154" i="8"/>
  <c r="P154" i="8" s="1"/>
  <c r="H154" i="8"/>
  <c r="Q154" i="8" s="1"/>
  <c r="I154" i="8"/>
  <c r="R154" i="8" s="1"/>
  <c r="J154" i="8"/>
  <c r="S154" i="8" s="1"/>
  <c r="K154" i="8"/>
  <c r="T154" i="8" s="1"/>
  <c r="C154" i="8"/>
  <c r="D149" i="8"/>
  <c r="M149" i="8" s="1"/>
  <c r="E149" i="8"/>
  <c r="N149" i="8" s="1"/>
  <c r="F149" i="8"/>
  <c r="O149" i="8" s="1"/>
  <c r="G149" i="8"/>
  <c r="P149" i="8" s="1"/>
  <c r="H149" i="8"/>
  <c r="Q149" i="8" s="1"/>
  <c r="I149" i="8"/>
  <c r="R149" i="8" s="1"/>
  <c r="J149" i="8"/>
  <c r="S149" i="8" s="1"/>
  <c r="K149" i="8"/>
  <c r="T149" i="8" s="1"/>
  <c r="C149" i="8"/>
  <c r="D156" i="8"/>
  <c r="M156" i="8" s="1"/>
  <c r="E156" i="8"/>
  <c r="N156" i="8" s="1"/>
  <c r="F156" i="8"/>
  <c r="O156" i="8" s="1"/>
  <c r="G156" i="8"/>
  <c r="P156" i="8" s="1"/>
  <c r="H156" i="8"/>
  <c r="Q156" i="8" s="1"/>
  <c r="I156" i="8"/>
  <c r="R156" i="8" s="1"/>
  <c r="J156" i="8"/>
  <c r="S156" i="8" s="1"/>
  <c r="K156" i="8"/>
  <c r="T156" i="8" s="1"/>
  <c r="C156" i="8"/>
  <c r="D148" i="8"/>
  <c r="M148" i="8" s="1"/>
  <c r="E148" i="8"/>
  <c r="N148" i="8" s="1"/>
  <c r="F148" i="8"/>
  <c r="O148" i="8" s="1"/>
  <c r="G148" i="8"/>
  <c r="P148" i="8" s="1"/>
  <c r="H148" i="8"/>
  <c r="Q148" i="8" s="1"/>
  <c r="I148" i="8"/>
  <c r="R148" i="8" s="1"/>
  <c r="J148" i="8"/>
  <c r="S148" i="8" s="1"/>
  <c r="K148" i="8"/>
  <c r="T148" i="8" s="1"/>
  <c r="C148" i="8"/>
  <c r="D130" i="8"/>
  <c r="M130" i="8" s="1"/>
  <c r="E130" i="8"/>
  <c r="N130" i="8" s="1"/>
  <c r="F130" i="8"/>
  <c r="O130" i="8" s="1"/>
  <c r="G130" i="8"/>
  <c r="P130" i="8" s="1"/>
  <c r="H130" i="8"/>
  <c r="Q130" i="8" s="1"/>
  <c r="I130" i="8"/>
  <c r="R130" i="8" s="1"/>
  <c r="J130" i="8"/>
  <c r="S130" i="8" s="1"/>
  <c r="K130" i="8"/>
  <c r="T130" i="8" s="1"/>
  <c r="C130" i="8"/>
  <c r="C105" i="8"/>
  <c r="D105" i="8"/>
  <c r="M105" i="8" s="1"/>
  <c r="E105" i="8"/>
  <c r="N105" i="8" s="1"/>
  <c r="F105" i="8"/>
  <c r="O105" i="8" s="1"/>
  <c r="G105" i="8"/>
  <c r="P105" i="8" s="1"/>
  <c r="H105" i="8"/>
  <c r="Q105" i="8" s="1"/>
  <c r="I105" i="8"/>
  <c r="R105" i="8" s="1"/>
  <c r="J105" i="8"/>
  <c r="S105" i="8" s="1"/>
  <c r="K105" i="8"/>
  <c r="T105" i="8" s="1"/>
  <c r="D25" i="9" l="1"/>
  <c r="F25" i="9"/>
  <c r="G20" i="9"/>
  <c r="F17" i="9"/>
  <c r="I17" i="9"/>
  <c r="E7" i="9"/>
  <c r="D20" i="9"/>
  <c r="F20" i="9"/>
  <c r="F7" i="9"/>
  <c r="E20" i="9"/>
  <c r="C20" i="9"/>
  <c r="E17" i="9"/>
  <c r="H20" i="9"/>
  <c r="I7" i="9"/>
  <c r="D17" i="9"/>
  <c r="H7" i="9"/>
  <c r="C17" i="9"/>
  <c r="G7" i="9"/>
  <c r="H17" i="9"/>
  <c r="D7" i="9"/>
  <c r="G17" i="9"/>
  <c r="C7" i="9"/>
  <c r="I20" i="9"/>
  <c r="B7" i="9"/>
  <c r="U7" i="9" s="1"/>
  <c r="N4" i="8"/>
  <c r="Q4" i="8"/>
  <c r="R4" i="8"/>
  <c r="S4" i="8"/>
  <c r="T4" i="8"/>
  <c r="C58" i="8"/>
  <c r="D58" i="8"/>
  <c r="M58" i="8" s="1"/>
  <c r="E58" i="8"/>
  <c r="N58" i="8" s="1"/>
  <c r="F58" i="8"/>
  <c r="O58" i="8" s="1"/>
  <c r="G58" i="8"/>
  <c r="P58" i="8" s="1"/>
  <c r="H58" i="8"/>
  <c r="Q58" i="8" s="1"/>
  <c r="I58" i="8"/>
  <c r="R58" i="8" s="1"/>
  <c r="J58" i="8"/>
  <c r="S58" i="8" s="1"/>
  <c r="K58" i="8"/>
  <c r="T58" i="8" s="1"/>
  <c r="D117" i="8"/>
  <c r="M117" i="8" s="1"/>
  <c r="B19" i="9" s="1"/>
  <c r="U19" i="9" s="1"/>
  <c r="E117" i="8"/>
  <c r="N117" i="8" s="1"/>
  <c r="F117" i="8"/>
  <c r="O117" i="8" s="1"/>
  <c r="D19" i="9" s="1"/>
  <c r="G117" i="8"/>
  <c r="P117" i="8" s="1"/>
  <c r="E19" i="9" s="1"/>
  <c r="H117" i="8"/>
  <c r="Q117" i="8" s="1"/>
  <c r="F19" i="9" s="1"/>
  <c r="I117" i="8"/>
  <c r="R117" i="8" s="1"/>
  <c r="G19" i="9" s="1"/>
  <c r="J117" i="8"/>
  <c r="S117" i="8" s="1"/>
  <c r="H19" i="9" s="1"/>
  <c r="K117" i="8"/>
  <c r="T117" i="8" s="1"/>
  <c r="I19" i="9" s="1"/>
  <c r="H72" i="8"/>
  <c r="Q72" i="8" s="1"/>
  <c r="N5" i="8" l="1"/>
  <c r="N6" i="8"/>
  <c r="N7" i="8"/>
  <c r="N9" i="8"/>
  <c r="N10" i="8"/>
  <c r="N11" i="8"/>
  <c r="N12" i="8"/>
  <c r="N13" i="8"/>
  <c r="N14" i="8"/>
  <c r="N16" i="8"/>
  <c r="N17" i="8"/>
  <c r="N18" i="8"/>
  <c r="D165" i="8"/>
  <c r="M165" i="8" s="1"/>
  <c r="E165" i="8"/>
  <c r="N165" i="8" s="1"/>
  <c r="F165" i="8"/>
  <c r="O165" i="8" s="1"/>
  <c r="G165" i="8"/>
  <c r="P165" i="8" s="1"/>
  <c r="H165" i="8"/>
  <c r="Q165" i="8" s="1"/>
  <c r="I165" i="8"/>
  <c r="R165" i="8" s="1"/>
  <c r="J165" i="8"/>
  <c r="S165" i="8" s="1"/>
  <c r="K165" i="8"/>
  <c r="T165" i="8" s="1"/>
  <c r="D166" i="8"/>
  <c r="M166" i="8" s="1"/>
  <c r="E166" i="8"/>
  <c r="N166" i="8" s="1"/>
  <c r="F166" i="8"/>
  <c r="O166" i="8" s="1"/>
  <c r="G166" i="8"/>
  <c r="P166" i="8" s="1"/>
  <c r="H166" i="8"/>
  <c r="Q166" i="8" s="1"/>
  <c r="I166" i="8"/>
  <c r="R166" i="8" s="1"/>
  <c r="J166" i="8"/>
  <c r="S166" i="8" s="1"/>
  <c r="K166" i="8"/>
  <c r="T166" i="8" s="1"/>
  <c r="D167" i="8"/>
  <c r="M167" i="8" s="1"/>
  <c r="E167" i="8"/>
  <c r="N167" i="8" s="1"/>
  <c r="F167" i="8"/>
  <c r="O167" i="8" s="1"/>
  <c r="G167" i="8"/>
  <c r="P167" i="8" s="1"/>
  <c r="H167" i="8"/>
  <c r="Q167" i="8" s="1"/>
  <c r="I167" i="8"/>
  <c r="R167" i="8" s="1"/>
  <c r="J167" i="8"/>
  <c r="S167" i="8" s="1"/>
  <c r="K167" i="8"/>
  <c r="T167" i="8" s="1"/>
  <c r="D168" i="8"/>
  <c r="M168" i="8" s="1"/>
  <c r="E168" i="8"/>
  <c r="N168" i="8" s="1"/>
  <c r="F168" i="8"/>
  <c r="O168" i="8" s="1"/>
  <c r="G168" i="8"/>
  <c r="P168" i="8" s="1"/>
  <c r="H168" i="8"/>
  <c r="Q168" i="8" s="1"/>
  <c r="I168" i="8"/>
  <c r="R168" i="8" s="1"/>
  <c r="J168" i="8"/>
  <c r="S168" i="8" s="1"/>
  <c r="K168" i="8"/>
  <c r="T168" i="8" s="1"/>
  <c r="D169" i="8"/>
  <c r="M169" i="8" s="1"/>
  <c r="E169" i="8"/>
  <c r="N169" i="8" s="1"/>
  <c r="F169" i="8"/>
  <c r="O169" i="8" s="1"/>
  <c r="G169" i="8"/>
  <c r="P169" i="8" s="1"/>
  <c r="H169" i="8"/>
  <c r="Q169" i="8" s="1"/>
  <c r="I169" i="8"/>
  <c r="R169" i="8" s="1"/>
  <c r="J169" i="8"/>
  <c r="S169" i="8" s="1"/>
  <c r="K169" i="8"/>
  <c r="T169" i="8" s="1"/>
  <c r="D157" i="8"/>
  <c r="M157" i="8" s="1"/>
  <c r="E157" i="8"/>
  <c r="N157" i="8" s="1"/>
  <c r="F157" i="8"/>
  <c r="O157" i="8" s="1"/>
  <c r="G157" i="8"/>
  <c r="P157" i="8" s="1"/>
  <c r="H157" i="8"/>
  <c r="Q157" i="8" s="1"/>
  <c r="I157" i="8"/>
  <c r="R157" i="8" s="1"/>
  <c r="J157" i="8"/>
  <c r="S157" i="8" s="1"/>
  <c r="K157" i="8"/>
  <c r="T157" i="8" s="1"/>
  <c r="D140" i="8"/>
  <c r="M140" i="8" s="1"/>
  <c r="E140" i="8"/>
  <c r="N140" i="8" s="1"/>
  <c r="F140" i="8"/>
  <c r="O140" i="8" s="1"/>
  <c r="G140" i="8"/>
  <c r="P140" i="8" s="1"/>
  <c r="H140" i="8"/>
  <c r="Q140" i="8" s="1"/>
  <c r="I140" i="8"/>
  <c r="R140" i="8" s="1"/>
  <c r="J140" i="8"/>
  <c r="S140" i="8" s="1"/>
  <c r="K140" i="8"/>
  <c r="T140" i="8" s="1"/>
  <c r="D141" i="8"/>
  <c r="M141" i="8" s="1"/>
  <c r="E141" i="8"/>
  <c r="N141" i="8" s="1"/>
  <c r="F141" i="8"/>
  <c r="O141" i="8" s="1"/>
  <c r="G141" i="8"/>
  <c r="P141" i="8" s="1"/>
  <c r="H141" i="8"/>
  <c r="Q141" i="8" s="1"/>
  <c r="I141" i="8"/>
  <c r="R141" i="8" s="1"/>
  <c r="J141" i="8"/>
  <c r="S141" i="8" s="1"/>
  <c r="K141" i="8"/>
  <c r="T141" i="8" s="1"/>
  <c r="D142" i="8"/>
  <c r="M142" i="8" s="1"/>
  <c r="E142" i="8"/>
  <c r="N142" i="8" s="1"/>
  <c r="F142" i="8"/>
  <c r="O142" i="8" s="1"/>
  <c r="G142" i="8"/>
  <c r="P142" i="8" s="1"/>
  <c r="H142" i="8"/>
  <c r="Q142" i="8" s="1"/>
  <c r="I142" i="8"/>
  <c r="R142" i="8" s="1"/>
  <c r="J142" i="8"/>
  <c r="S142" i="8" s="1"/>
  <c r="K142" i="8"/>
  <c r="T142" i="8" s="1"/>
  <c r="D143" i="8"/>
  <c r="M143" i="8" s="1"/>
  <c r="E143" i="8"/>
  <c r="N143" i="8" s="1"/>
  <c r="F143" i="8"/>
  <c r="O143" i="8" s="1"/>
  <c r="G143" i="8"/>
  <c r="P143" i="8" s="1"/>
  <c r="H143" i="8"/>
  <c r="Q143" i="8" s="1"/>
  <c r="I143" i="8"/>
  <c r="R143" i="8" s="1"/>
  <c r="J143" i="8"/>
  <c r="S143" i="8" s="1"/>
  <c r="K143" i="8"/>
  <c r="T143" i="8" s="1"/>
  <c r="D145" i="8"/>
  <c r="M145" i="8" s="1"/>
  <c r="E145" i="8"/>
  <c r="N145" i="8" s="1"/>
  <c r="F145" i="8"/>
  <c r="O145" i="8" s="1"/>
  <c r="G145" i="8"/>
  <c r="P145" i="8" s="1"/>
  <c r="H145" i="8"/>
  <c r="Q145" i="8" s="1"/>
  <c r="I145" i="8"/>
  <c r="R145" i="8" s="1"/>
  <c r="J145" i="8"/>
  <c r="S145" i="8" s="1"/>
  <c r="K145" i="8"/>
  <c r="T145" i="8" s="1"/>
  <c r="D146" i="8"/>
  <c r="M146" i="8" s="1"/>
  <c r="E146" i="8"/>
  <c r="N146" i="8" s="1"/>
  <c r="F146" i="8"/>
  <c r="O146" i="8" s="1"/>
  <c r="G146" i="8"/>
  <c r="P146" i="8" s="1"/>
  <c r="H146" i="8"/>
  <c r="Q146" i="8" s="1"/>
  <c r="I146" i="8"/>
  <c r="R146" i="8" s="1"/>
  <c r="J146" i="8"/>
  <c r="S146" i="8" s="1"/>
  <c r="K146" i="8"/>
  <c r="T146" i="8" s="1"/>
  <c r="D150" i="8"/>
  <c r="M150" i="8" s="1"/>
  <c r="E150" i="8"/>
  <c r="N150" i="8" s="1"/>
  <c r="F150" i="8"/>
  <c r="O150" i="8" s="1"/>
  <c r="G150" i="8"/>
  <c r="P150" i="8" s="1"/>
  <c r="H150" i="8"/>
  <c r="Q150" i="8" s="1"/>
  <c r="I150" i="8"/>
  <c r="R150" i="8" s="1"/>
  <c r="J150" i="8"/>
  <c r="S150" i="8" s="1"/>
  <c r="K150" i="8"/>
  <c r="T150" i="8" s="1"/>
  <c r="D128" i="8"/>
  <c r="M128" i="8" s="1"/>
  <c r="E128" i="8"/>
  <c r="N128" i="8" s="1"/>
  <c r="F128" i="8"/>
  <c r="G128" i="8"/>
  <c r="H128" i="8"/>
  <c r="I128" i="8"/>
  <c r="J128" i="8"/>
  <c r="K128" i="8"/>
  <c r="D112" i="8"/>
  <c r="M112" i="8" s="1"/>
  <c r="E112" i="8"/>
  <c r="N112" i="8" s="1"/>
  <c r="F112" i="8"/>
  <c r="O112" i="8" s="1"/>
  <c r="G112" i="8"/>
  <c r="P112" i="8" s="1"/>
  <c r="H112" i="8"/>
  <c r="Q112" i="8" s="1"/>
  <c r="I112" i="8"/>
  <c r="R112" i="8" s="1"/>
  <c r="J112" i="8"/>
  <c r="S112" i="8" s="1"/>
  <c r="K112" i="8"/>
  <c r="T112" i="8" s="1"/>
  <c r="D113" i="8"/>
  <c r="M113" i="8" s="1"/>
  <c r="E113" i="8"/>
  <c r="N113" i="8" s="1"/>
  <c r="F113" i="8"/>
  <c r="O113" i="8" s="1"/>
  <c r="G113" i="8"/>
  <c r="P113" i="8" s="1"/>
  <c r="H113" i="8"/>
  <c r="Q113" i="8" s="1"/>
  <c r="I113" i="8"/>
  <c r="R113" i="8" s="1"/>
  <c r="J113" i="8"/>
  <c r="S113" i="8" s="1"/>
  <c r="K113" i="8"/>
  <c r="T113" i="8" s="1"/>
  <c r="D114" i="8"/>
  <c r="M114" i="8" s="1"/>
  <c r="E114" i="8"/>
  <c r="N114" i="8" s="1"/>
  <c r="F114" i="8"/>
  <c r="O114" i="8" s="1"/>
  <c r="G114" i="8"/>
  <c r="P114" i="8" s="1"/>
  <c r="H114" i="8"/>
  <c r="Q114" i="8" s="1"/>
  <c r="I114" i="8"/>
  <c r="R114" i="8" s="1"/>
  <c r="J114" i="8"/>
  <c r="S114" i="8" s="1"/>
  <c r="K114" i="8"/>
  <c r="T114" i="8" s="1"/>
  <c r="D96" i="8"/>
  <c r="M96" i="8" s="1"/>
  <c r="E96" i="8"/>
  <c r="N96" i="8" s="1"/>
  <c r="F96" i="8"/>
  <c r="O96" i="8" s="1"/>
  <c r="G96" i="8"/>
  <c r="P96" i="8" s="1"/>
  <c r="H96" i="8"/>
  <c r="Q96" i="8" s="1"/>
  <c r="I96" i="8"/>
  <c r="R96" i="8" s="1"/>
  <c r="J96" i="8"/>
  <c r="S96" i="8" s="1"/>
  <c r="K96" i="8"/>
  <c r="T96" i="8" s="1"/>
  <c r="D97" i="8"/>
  <c r="M97" i="8" s="1"/>
  <c r="E97" i="8"/>
  <c r="N97" i="8" s="1"/>
  <c r="F97" i="8"/>
  <c r="O97" i="8" s="1"/>
  <c r="G97" i="8"/>
  <c r="P97" i="8" s="1"/>
  <c r="H97" i="8"/>
  <c r="Q97" i="8" s="1"/>
  <c r="I97" i="8"/>
  <c r="R97" i="8" s="1"/>
  <c r="J97" i="8"/>
  <c r="S97" i="8" s="1"/>
  <c r="K97" i="8"/>
  <c r="T97" i="8" s="1"/>
  <c r="D98" i="8"/>
  <c r="M98" i="8" s="1"/>
  <c r="E98" i="8"/>
  <c r="N98" i="8" s="1"/>
  <c r="F98" i="8"/>
  <c r="O98" i="8" s="1"/>
  <c r="G98" i="8"/>
  <c r="P98" i="8" s="1"/>
  <c r="H98" i="8"/>
  <c r="Q98" i="8" s="1"/>
  <c r="I98" i="8"/>
  <c r="R98" i="8" s="1"/>
  <c r="J98" i="8"/>
  <c r="S98" i="8" s="1"/>
  <c r="K98" i="8"/>
  <c r="T98" i="8" s="1"/>
  <c r="D99" i="8"/>
  <c r="M99" i="8" s="1"/>
  <c r="E99" i="8"/>
  <c r="N99" i="8" s="1"/>
  <c r="F99" i="8"/>
  <c r="O99" i="8" s="1"/>
  <c r="G99" i="8"/>
  <c r="P99" i="8" s="1"/>
  <c r="H99" i="8"/>
  <c r="Q99" i="8" s="1"/>
  <c r="I99" i="8"/>
  <c r="R99" i="8" s="1"/>
  <c r="J99" i="8"/>
  <c r="S99" i="8" s="1"/>
  <c r="K99" i="8"/>
  <c r="T99" i="8" s="1"/>
  <c r="D100" i="8"/>
  <c r="M100" i="8" s="1"/>
  <c r="E100" i="8"/>
  <c r="N100" i="8" s="1"/>
  <c r="F100" i="8"/>
  <c r="O100" i="8" s="1"/>
  <c r="G100" i="8"/>
  <c r="P100" i="8" s="1"/>
  <c r="H100" i="8"/>
  <c r="Q100" i="8" s="1"/>
  <c r="I100" i="8"/>
  <c r="R100" i="8" s="1"/>
  <c r="J100" i="8"/>
  <c r="S100" i="8" s="1"/>
  <c r="K100" i="8"/>
  <c r="T100" i="8" s="1"/>
  <c r="D101" i="8"/>
  <c r="M101" i="8" s="1"/>
  <c r="E101" i="8"/>
  <c r="N101" i="8" s="1"/>
  <c r="F101" i="8"/>
  <c r="O101" i="8" s="1"/>
  <c r="G101" i="8"/>
  <c r="P101" i="8" s="1"/>
  <c r="H101" i="8"/>
  <c r="Q101" i="8" s="1"/>
  <c r="I101" i="8"/>
  <c r="R101" i="8" s="1"/>
  <c r="J101" i="8"/>
  <c r="S101" i="8" s="1"/>
  <c r="K101" i="8"/>
  <c r="T101" i="8" s="1"/>
  <c r="D102" i="8"/>
  <c r="M102" i="8" s="1"/>
  <c r="E102" i="8"/>
  <c r="N102" i="8" s="1"/>
  <c r="F102" i="8"/>
  <c r="O102" i="8" s="1"/>
  <c r="G102" i="8"/>
  <c r="P102" i="8" s="1"/>
  <c r="H102" i="8"/>
  <c r="Q102" i="8" s="1"/>
  <c r="I102" i="8"/>
  <c r="R102" i="8" s="1"/>
  <c r="J102" i="8"/>
  <c r="S102" i="8" s="1"/>
  <c r="K102" i="8"/>
  <c r="T102" i="8" s="1"/>
  <c r="D86" i="8"/>
  <c r="M86" i="8" s="1"/>
  <c r="E86" i="8"/>
  <c r="N86" i="8" s="1"/>
  <c r="F86" i="8"/>
  <c r="O86" i="8" s="1"/>
  <c r="G86" i="8"/>
  <c r="P86" i="8" s="1"/>
  <c r="H86" i="8"/>
  <c r="Q86" i="8" s="1"/>
  <c r="I86" i="8"/>
  <c r="R86" i="8" s="1"/>
  <c r="J86" i="8"/>
  <c r="S86" i="8" s="1"/>
  <c r="K86" i="8"/>
  <c r="T86" i="8" s="1"/>
  <c r="D87" i="8"/>
  <c r="M87" i="8" s="1"/>
  <c r="E87" i="8"/>
  <c r="N87" i="8" s="1"/>
  <c r="F87" i="8"/>
  <c r="O87" i="8" s="1"/>
  <c r="G87" i="8"/>
  <c r="P87" i="8" s="1"/>
  <c r="H87" i="8"/>
  <c r="Q87" i="8" s="1"/>
  <c r="I87" i="8"/>
  <c r="R87" i="8" s="1"/>
  <c r="J87" i="8"/>
  <c r="S87" i="8" s="1"/>
  <c r="K87" i="8"/>
  <c r="T87" i="8" s="1"/>
  <c r="D89" i="8"/>
  <c r="M89" i="8" s="1"/>
  <c r="E89" i="8"/>
  <c r="N89" i="8" s="1"/>
  <c r="F89" i="8"/>
  <c r="O89" i="8" s="1"/>
  <c r="G89" i="8"/>
  <c r="P89" i="8" s="1"/>
  <c r="H89" i="8"/>
  <c r="Q89" i="8" s="1"/>
  <c r="I89" i="8"/>
  <c r="R89" i="8" s="1"/>
  <c r="J89" i="8"/>
  <c r="S89" i="8" s="1"/>
  <c r="K89" i="8"/>
  <c r="T89" i="8" s="1"/>
  <c r="D90" i="8"/>
  <c r="M90" i="8" s="1"/>
  <c r="E90" i="8"/>
  <c r="N90" i="8" s="1"/>
  <c r="F90" i="8"/>
  <c r="O90" i="8" s="1"/>
  <c r="G90" i="8"/>
  <c r="P90" i="8" s="1"/>
  <c r="H90" i="8"/>
  <c r="Q90" i="8" s="1"/>
  <c r="I90" i="8"/>
  <c r="R90" i="8" s="1"/>
  <c r="J90" i="8"/>
  <c r="S90" i="8" s="1"/>
  <c r="K90" i="8"/>
  <c r="T90" i="8" s="1"/>
  <c r="D91" i="8"/>
  <c r="M91" i="8" s="1"/>
  <c r="E91" i="8"/>
  <c r="N91" i="8" s="1"/>
  <c r="F91" i="8"/>
  <c r="O91" i="8" s="1"/>
  <c r="G91" i="8"/>
  <c r="P91" i="8" s="1"/>
  <c r="H91" i="8"/>
  <c r="Q91" i="8" s="1"/>
  <c r="I91" i="8"/>
  <c r="R91" i="8" s="1"/>
  <c r="J91" i="8"/>
  <c r="S91" i="8" s="1"/>
  <c r="K91" i="8"/>
  <c r="T91" i="8" s="1"/>
  <c r="D92" i="8"/>
  <c r="M92" i="8" s="1"/>
  <c r="E92" i="8"/>
  <c r="N92" i="8" s="1"/>
  <c r="F92" i="8"/>
  <c r="O92" i="8" s="1"/>
  <c r="G92" i="8"/>
  <c r="P92" i="8" s="1"/>
  <c r="H92" i="8"/>
  <c r="Q92" i="8" s="1"/>
  <c r="I92" i="8"/>
  <c r="R92" i="8" s="1"/>
  <c r="J92" i="8"/>
  <c r="S92" i="8" s="1"/>
  <c r="K92" i="8"/>
  <c r="T92" i="8" s="1"/>
  <c r="D82" i="8"/>
  <c r="M82" i="8" s="1"/>
  <c r="E82" i="8"/>
  <c r="N82" i="8" s="1"/>
  <c r="F82" i="8"/>
  <c r="O82" i="8" s="1"/>
  <c r="G82" i="8"/>
  <c r="P82" i="8" s="1"/>
  <c r="H82" i="8"/>
  <c r="Q82" i="8" s="1"/>
  <c r="I82" i="8"/>
  <c r="R82" i="8" s="1"/>
  <c r="J82" i="8"/>
  <c r="S82" i="8" s="1"/>
  <c r="K82" i="8"/>
  <c r="T82" i="8" s="1"/>
  <c r="D80" i="8"/>
  <c r="M80" i="8" s="1"/>
  <c r="E80" i="8"/>
  <c r="N80" i="8" s="1"/>
  <c r="F80" i="8"/>
  <c r="O80" i="8" s="1"/>
  <c r="G80" i="8"/>
  <c r="P80" i="8" s="1"/>
  <c r="H80" i="8"/>
  <c r="Q80" i="8" s="1"/>
  <c r="I80" i="8"/>
  <c r="R80" i="8" s="1"/>
  <c r="J80" i="8"/>
  <c r="S80" i="8" s="1"/>
  <c r="K80" i="8"/>
  <c r="T80" i="8" s="1"/>
  <c r="D68" i="8"/>
  <c r="M68" i="8" s="1"/>
  <c r="E68" i="8"/>
  <c r="N68" i="8" s="1"/>
  <c r="F68" i="8"/>
  <c r="O68" i="8" s="1"/>
  <c r="G68" i="8"/>
  <c r="P68" i="8" s="1"/>
  <c r="H68" i="8"/>
  <c r="Q68" i="8" s="1"/>
  <c r="I68" i="8"/>
  <c r="R68" i="8" s="1"/>
  <c r="J68" i="8"/>
  <c r="S68" i="8" s="1"/>
  <c r="K68" i="8"/>
  <c r="T68" i="8" s="1"/>
  <c r="D69" i="8"/>
  <c r="M69" i="8" s="1"/>
  <c r="E69" i="8"/>
  <c r="N69" i="8" s="1"/>
  <c r="F69" i="8"/>
  <c r="O69" i="8" s="1"/>
  <c r="G69" i="8"/>
  <c r="P69" i="8" s="1"/>
  <c r="H69" i="8"/>
  <c r="Q69" i="8" s="1"/>
  <c r="I69" i="8"/>
  <c r="R69" i="8" s="1"/>
  <c r="J69" i="8"/>
  <c r="S69" i="8" s="1"/>
  <c r="K69" i="8"/>
  <c r="T69" i="8" s="1"/>
  <c r="D71" i="8"/>
  <c r="M71" i="8" s="1"/>
  <c r="E71" i="8"/>
  <c r="N71" i="8" s="1"/>
  <c r="F71" i="8"/>
  <c r="O71" i="8" s="1"/>
  <c r="G71" i="8"/>
  <c r="P71" i="8" s="1"/>
  <c r="H71" i="8"/>
  <c r="Q71" i="8" s="1"/>
  <c r="I71" i="8"/>
  <c r="R71" i="8" s="1"/>
  <c r="J71" i="8"/>
  <c r="S71" i="8" s="1"/>
  <c r="K71" i="8"/>
  <c r="T71" i="8" s="1"/>
  <c r="D72" i="8"/>
  <c r="M72" i="8" s="1"/>
  <c r="E72" i="8"/>
  <c r="N72" i="8" s="1"/>
  <c r="F72" i="8"/>
  <c r="O72" i="8" s="1"/>
  <c r="G72" i="8"/>
  <c r="P72" i="8" s="1"/>
  <c r="I72" i="8"/>
  <c r="R72" i="8" s="1"/>
  <c r="J72" i="8"/>
  <c r="S72" i="8" s="1"/>
  <c r="K72" i="8"/>
  <c r="T72" i="8" s="1"/>
  <c r="D73" i="8"/>
  <c r="M73" i="8" s="1"/>
  <c r="E73" i="8"/>
  <c r="N73" i="8" s="1"/>
  <c r="F73" i="8"/>
  <c r="O73" i="8" s="1"/>
  <c r="G73" i="8"/>
  <c r="P73" i="8" s="1"/>
  <c r="H73" i="8"/>
  <c r="Q73" i="8" s="1"/>
  <c r="I73" i="8"/>
  <c r="R73" i="8" s="1"/>
  <c r="J73" i="8"/>
  <c r="S73" i="8" s="1"/>
  <c r="K73" i="8"/>
  <c r="T73" i="8" s="1"/>
  <c r="D74" i="8"/>
  <c r="M74" i="8" s="1"/>
  <c r="E74" i="8"/>
  <c r="N74" i="8" s="1"/>
  <c r="F74" i="8"/>
  <c r="O74" i="8" s="1"/>
  <c r="G74" i="8"/>
  <c r="P74" i="8" s="1"/>
  <c r="H74" i="8"/>
  <c r="Q74" i="8" s="1"/>
  <c r="I74" i="8"/>
  <c r="R74" i="8" s="1"/>
  <c r="J74" i="8"/>
  <c r="S74" i="8" s="1"/>
  <c r="K74" i="8"/>
  <c r="T74" i="8" s="1"/>
  <c r="D64" i="8"/>
  <c r="M64" i="8" s="1"/>
  <c r="E64" i="8"/>
  <c r="N64" i="8" s="1"/>
  <c r="C10" i="9" s="1"/>
  <c r="F64" i="8"/>
  <c r="O64" i="8" s="1"/>
  <c r="D10" i="9" s="1"/>
  <c r="G64" i="8"/>
  <c r="P64" i="8" s="1"/>
  <c r="E10" i="9" s="1"/>
  <c r="H64" i="8"/>
  <c r="Q64" i="8" s="1"/>
  <c r="F10" i="9" s="1"/>
  <c r="I64" i="8"/>
  <c r="R64" i="8" s="1"/>
  <c r="G10" i="9" s="1"/>
  <c r="J64" i="8"/>
  <c r="S64" i="8" s="1"/>
  <c r="H10" i="9" s="1"/>
  <c r="K64" i="8"/>
  <c r="T64" i="8" s="1"/>
  <c r="I10" i="9" s="1"/>
  <c r="D144" i="8"/>
  <c r="M144" i="8" s="1"/>
  <c r="E70" i="8"/>
  <c r="N70" i="8" s="1"/>
  <c r="F144" i="8"/>
  <c r="O144" i="8" s="1"/>
  <c r="G144" i="8"/>
  <c r="P144" i="8" s="1"/>
  <c r="H144" i="8"/>
  <c r="Q144" i="8" s="1"/>
  <c r="I83" i="8"/>
  <c r="R83" i="8" s="1"/>
  <c r="J144" i="8"/>
  <c r="S144" i="8" s="1"/>
  <c r="K144" i="8"/>
  <c r="T144" i="8" s="1"/>
  <c r="D59" i="8"/>
  <c r="M59" i="8" s="1"/>
  <c r="B9" i="9" s="1"/>
  <c r="E59" i="8"/>
  <c r="N59" i="8" s="1"/>
  <c r="C9" i="9" s="1"/>
  <c r="F59" i="8"/>
  <c r="O59" i="8" s="1"/>
  <c r="D9" i="9" s="1"/>
  <c r="G59" i="8"/>
  <c r="P59" i="8" s="1"/>
  <c r="E9" i="9" s="1"/>
  <c r="H59" i="8"/>
  <c r="Q59" i="8" s="1"/>
  <c r="F9" i="9" s="1"/>
  <c r="I59" i="8"/>
  <c r="R59" i="8" s="1"/>
  <c r="G9" i="9" s="1"/>
  <c r="J59" i="8"/>
  <c r="S59" i="8" s="1"/>
  <c r="H9" i="9" s="1"/>
  <c r="K59" i="8"/>
  <c r="T59" i="8" s="1"/>
  <c r="I9" i="9" s="1"/>
  <c r="D52" i="8"/>
  <c r="M52" i="8" s="1"/>
  <c r="E52" i="8"/>
  <c r="N52" i="8" s="1"/>
  <c r="F52" i="8"/>
  <c r="O52" i="8" s="1"/>
  <c r="P52" i="8"/>
  <c r="H52" i="8"/>
  <c r="Q52" i="8" s="1"/>
  <c r="I52" i="8"/>
  <c r="R52" i="8" s="1"/>
  <c r="J52" i="8"/>
  <c r="S52" i="8" s="1"/>
  <c r="K52" i="8"/>
  <c r="T52" i="8" s="1"/>
  <c r="D53" i="8"/>
  <c r="M53" i="8" s="1"/>
  <c r="E53" i="8"/>
  <c r="N53" i="8" s="1"/>
  <c r="F53" i="8"/>
  <c r="O53" i="8" s="1"/>
  <c r="P53" i="8"/>
  <c r="H53" i="8"/>
  <c r="Q53" i="8" s="1"/>
  <c r="I53" i="8"/>
  <c r="R53" i="8" s="1"/>
  <c r="J53" i="8"/>
  <c r="S53" i="8" s="1"/>
  <c r="K53" i="8"/>
  <c r="T53" i="8" s="1"/>
  <c r="D54" i="8"/>
  <c r="M54" i="8" s="1"/>
  <c r="E54" i="8"/>
  <c r="N54" i="8" s="1"/>
  <c r="F54" i="8"/>
  <c r="O54" i="8" s="1"/>
  <c r="P54" i="8"/>
  <c r="H54" i="8"/>
  <c r="Q54" i="8" s="1"/>
  <c r="I54" i="8"/>
  <c r="R54" i="8" s="1"/>
  <c r="J54" i="8"/>
  <c r="S54" i="8" s="1"/>
  <c r="K54" i="8"/>
  <c r="T54" i="8" s="1"/>
  <c r="D32" i="8"/>
  <c r="M32" i="8" s="1"/>
  <c r="E32" i="8"/>
  <c r="N32" i="8" s="1"/>
  <c r="F32" i="8"/>
  <c r="O32" i="8" s="1"/>
  <c r="P32" i="8"/>
  <c r="H32" i="8"/>
  <c r="Q32" i="8" s="1"/>
  <c r="I32" i="8"/>
  <c r="R32" i="8" s="1"/>
  <c r="J32" i="8"/>
  <c r="S32" i="8" s="1"/>
  <c r="K32" i="8"/>
  <c r="T32" i="8" s="1"/>
  <c r="D33" i="8"/>
  <c r="M33" i="8" s="1"/>
  <c r="E33" i="8"/>
  <c r="N33" i="8" s="1"/>
  <c r="F33" i="8"/>
  <c r="O33" i="8" s="1"/>
  <c r="P33" i="8"/>
  <c r="H33" i="8"/>
  <c r="Q33" i="8" s="1"/>
  <c r="I33" i="8"/>
  <c r="R33" i="8" s="1"/>
  <c r="J33" i="8"/>
  <c r="S33" i="8" s="1"/>
  <c r="K33" i="8"/>
  <c r="T33" i="8" s="1"/>
  <c r="D34" i="8"/>
  <c r="M34" i="8" s="1"/>
  <c r="E34" i="8"/>
  <c r="N34" i="8" s="1"/>
  <c r="F34" i="8"/>
  <c r="O34" i="8" s="1"/>
  <c r="P34" i="8"/>
  <c r="H34" i="8"/>
  <c r="Q34" i="8" s="1"/>
  <c r="I34" i="8"/>
  <c r="R34" i="8" s="1"/>
  <c r="J34" i="8"/>
  <c r="S34" i="8" s="1"/>
  <c r="K34" i="8"/>
  <c r="T34" i="8" s="1"/>
  <c r="D35" i="8"/>
  <c r="M35" i="8" s="1"/>
  <c r="E35" i="8"/>
  <c r="N35" i="8" s="1"/>
  <c r="F35" i="8"/>
  <c r="O35" i="8" s="1"/>
  <c r="P35" i="8"/>
  <c r="H35" i="8"/>
  <c r="Q35" i="8" s="1"/>
  <c r="I35" i="8"/>
  <c r="R35" i="8" s="1"/>
  <c r="J35" i="8"/>
  <c r="S35" i="8" s="1"/>
  <c r="K35" i="8"/>
  <c r="T35" i="8" s="1"/>
  <c r="D36" i="8"/>
  <c r="M36" i="8" s="1"/>
  <c r="E36" i="8"/>
  <c r="N36" i="8" s="1"/>
  <c r="F36" i="8"/>
  <c r="O36" i="8" s="1"/>
  <c r="P36" i="8"/>
  <c r="H36" i="8"/>
  <c r="Q36" i="8" s="1"/>
  <c r="I36" i="8"/>
  <c r="R36" i="8" s="1"/>
  <c r="J36" i="8"/>
  <c r="S36" i="8" s="1"/>
  <c r="K36" i="8"/>
  <c r="T36" i="8" s="1"/>
  <c r="D37" i="8"/>
  <c r="M37" i="8" s="1"/>
  <c r="E37" i="8"/>
  <c r="N37" i="8" s="1"/>
  <c r="F37" i="8"/>
  <c r="O37" i="8" s="1"/>
  <c r="P37" i="8"/>
  <c r="H37" i="8"/>
  <c r="Q37" i="8" s="1"/>
  <c r="I37" i="8"/>
  <c r="R37" i="8" s="1"/>
  <c r="J37" i="8"/>
  <c r="S37" i="8" s="1"/>
  <c r="K37" i="8"/>
  <c r="T37" i="8" s="1"/>
  <c r="D38" i="8"/>
  <c r="M38" i="8" s="1"/>
  <c r="E38" i="8"/>
  <c r="N38" i="8" s="1"/>
  <c r="F38" i="8"/>
  <c r="O38" i="8" s="1"/>
  <c r="P38" i="8"/>
  <c r="H38" i="8"/>
  <c r="Q38" i="8" s="1"/>
  <c r="I38" i="8"/>
  <c r="R38" i="8" s="1"/>
  <c r="J38" i="8"/>
  <c r="S38" i="8" s="1"/>
  <c r="K38" i="8"/>
  <c r="T38" i="8" s="1"/>
  <c r="D39" i="8"/>
  <c r="M39" i="8" s="1"/>
  <c r="E39" i="8"/>
  <c r="N39" i="8" s="1"/>
  <c r="F39" i="8"/>
  <c r="O39" i="8" s="1"/>
  <c r="P39" i="8"/>
  <c r="H39" i="8"/>
  <c r="Q39" i="8" s="1"/>
  <c r="I39" i="8"/>
  <c r="R39" i="8" s="1"/>
  <c r="J39" i="8"/>
  <c r="S39" i="8" s="1"/>
  <c r="K39" i="8"/>
  <c r="T39" i="8" s="1"/>
  <c r="D40" i="8"/>
  <c r="M40" i="8" s="1"/>
  <c r="E40" i="8"/>
  <c r="N40" i="8" s="1"/>
  <c r="F40" i="8"/>
  <c r="O40" i="8" s="1"/>
  <c r="P40" i="8"/>
  <c r="H40" i="8"/>
  <c r="Q40" i="8" s="1"/>
  <c r="I40" i="8"/>
  <c r="R40" i="8" s="1"/>
  <c r="J40" i="8"/>
  <c r="S40" i="8" s="1"/>
  <c r="K40" i="8"/>
  <c r="T40" i="8" s="1"/>
  <c r="D41" i="8"/>
  <c r="M41" i="8" s="1"/>
  <c r="E41" i="8"/>
  <c r="N41" i="8" s="1"/>
  <c r="F41" i="8"/>
  <c r="O41" i="8" s="1"/>
  <c r="P41" i="8"/>
  <c r="H41" i="8"/>
  <c r="Q41" i="8" s="1"/>
  <c r="I41" i="8"/>
  <c r="R41" i="8" s="1"/>
  <c r="J41" i="8"/>
  <c r="S41" i="8" s="1"/>
  <c r="K41" i="8"/>
  <c r="T41" i="8" s="1"/>
  <c r="D42" i="8"/>
  <c r="M42" i="8" s="1"/>
  <c r="E42" i="8"/>
  <c r="N42" i="8" s="1"/>
  <c r="F42" i="8"/>
  <c r="O42" i="8" s="1"/>
  <c r="P42" i="8"/>
  <c r="H42" i="8"/>
  <c r="Q42" i="8" s="1"/>
  <c r="I42" i="8"/>
  <c r="R42" i="8" s="1"/>
  <c r="J42" i="8"/>
  <c r="S42" i="8" s="1"/>
  <c r="K42" i="8"/>
  <c r="T42" i="8" s="1"/>
  <c r="D22" i="8"/>
  <c r="M22" i="8" s="1"/>
  <c r="E22" i="8"/>
  <c r="N22" i="8" s="1"/>
  <c r="F22" i="8"/>
  <c r="P22" i="8"/>
  <c r="H22" i="8"/>
  <c r="Q22" i="8" s="1"/>
  <c r="I22" i="8"/>
  <c r="R22" i="8" s="1"/>
  <c r="J22" i="8"/>
  <c r="S22" i="8" s="1"/>
  <c r="K22" i="8"/>
  <c r="T22" i="8" s="1"/>
  <c r="D23" i="8"/>
  <c r="M23" i="8" s="1"/>
  <c r="E23" i="8"/>
  <c r="N23" i="8" s="1"/>
  <c r="F23" i="8"/>
  <c r="O23" i="8" s="1"/>
  <c r="P23" i="8"/>
  <c r="H23" i="8"/>
  <c r="Q23" i="8" s="1"/>
  <c r="I23" i="8"/>
  <c r="R23" i="8" s="1"/>
  <c r="J23" i="8"/>
  <c r="S23" i="8" s="1"/>
  <c r="K23" i="8"/>
  <c r="T23" i="8" s="1"/>
  <c r="D24" i="8"/>
  <c r="M24" i="8" s="1"/>
  <c r="E24" i="8"/>
  <c r="N24" i="8" s="1"/>
  <c r="F24" i="8"/>
  <c r="O24" i="8" s="1"/>
  <c r="P24" i="8"/>
  <c r="H24" i="8"/>
  <c r="Q24" i="8" s="1"/>
  <c r="I24" i="8"/>
  <c r="R24" i="8" s="1"/>
  <c r="J24" i="8"/>
  <c r="S24" i="8" s="1"/>
  <c r="K24" i="8"/>
  <c r="T24" i="8" s="1"/>
  <c r="D26" i="8"/>
  <c r="M26" i="8" s="1"/>
  <c r="E26" i="8"/>
  <c r="N26" i="8" s="1"/>
  <c r="F26" i="8"/>
  <c r="O26" i="8" s="1"/>
  <c r="P26" i="8"/>
  <c r="H26" i="8"/>
  <c r="Q8" i="10" s="1"/>
  <c r="I26" i="8"/>
  <c r="R26" i="8" s="1"/>
  <c r="J26" i="8"/>
  <c r="S26" i="8" s="1"/>
  <c r="K26" i="8"/>
  <c r="T26" i="8" s="1"/>
  <c r="D27" i="8"/>
  <c r="M27" i="8" s="1"/>
  <c r="E27" i="8"/>
  <c r="N27" i="8" s="1"/>
  <c r="F27" i="8"/>
  <c r="O27" i="8" s="1"/>
  <c r="P27" i="8"/>
  <c r="H27" i="8"/>
  <c r="Q27" i="8" s="1"/>
  <c r="I27" i="8"/>
  <c r="R27" i="8" s="1"/>
  <c r="J27" i="8"/>
  <c r="K27" i="8"/>
  <c r="T27" i="8" s="1"/>
  <c r="D28" i="8"/>
  <c r="M28" i="8" s="1"/>
  <c r="E28" i="8"/>
  <c r="N28" i="8" s="1"/>
  <c r="F28" i="8"/>
  <c r="O28" i="8" s="1"/>
  <c r="P28" i="8"/>
  <c r="H28" i="8"/>
  <c r="Q28" i="8" s="1"/>
  <c r="I28" i="8"/>
  <c r="R28" i="8" s="1"/>
  <c r="J28" i="8"/>
  <c r="S28" i="8" s="1"/>
  <c r="K28" i="8"/>
  <c r="T28" i="8" s="1"/>
  <c r="C64" i="8"/>
  <c r="C23" i="8"/>
  <c r="C36" i="8"/>
  <c r="C42" i="8"/>
  <c r="C32" i="8"/>
  <c r="C33" i="8"/>
  <c r="C34" i="8"/>
  <c r="C35" i="8"/>
  <c r="C37" i="8"/>
  <c r="C38" i="8"/>
  <c r="C39" i="8"/>
  <c r="C40" i="8"/>
  <c r="C41" i="8"/>
  <c r="C168" i="8"/>
  <c r="C167" i="8"/>
  <c r="C143" i="8"/>
  <c r="C102" i="8"/>
  <c r="C100" i="8"/>
  <c r="C99" i="8"/>
  <c r="C98" i="8"/>
  <c r="C97" i="8"/>
  <c r="C96" i="8"/>
  <c r="O22" i="8" l="1"/>
  <c r="P8" i="10"/>
  <c r="Q14" i="10"/>
  <c r="Q21" i="10"/>
  <c r="Q26" i="10"/>
  <c r="Q23" i="10"/>
  <c r="Q13" i="10"/>
  <c r="Q11" i="10"/>
  <c r="Q15" i="10"/>
  <c r="Q25" i="10"/>
  <c r="Q30" i="10"/>
  <c r="Q20" i="10"/>
  <c r="Q17" i="10"/>
  <c r="Q22" i="10"/>
  <c r="Q32" i="10"/>
  <c r="Q27" i="10"/>
  <c r="Q19" i="10"/>
  <c r="Q16" i="10"/>
  <c r="Q31" i="10"/>
  <c r="Q28" i="10"/>
  <c r="Q24" i="10"/>
  <c r="Q12" i="10"/>
  <c r="Q29" i="10"/>
  <c r="S27" i="8"/>
  <c r="H5" i="9" s="1"/>
  <c r="R8" i="10"/>
  <c r="Q26" i="8"/>
  <c r="F5" i="9" s="1"/>
  <c r="I15" i="9"/>
  <c r="G13" i="9"/>
  <c r="I18" i="9"/>
  <c r="I5" i="9"/>
  <c r="I6" i="9"/>
  <c r="I8" i="9"/>
  <c r="H15" i="9"/>
  <c r="H16" i="9"/>
  <c r="H18" i="9"/>
  <c r="H8" i="9"/>
  <c r="G16" i="9"/>
  <c r="G18" i="9"/>
  <c r="G5" i="9"/>
  <c r="G6" i="9"/>
  <c r="G8" i="9"/>
  <c r="F15" i="9"/>
  <c r="F16" i="9"/>
  <c r="F18" i="9"/>
  <c r="H6" i="9"/>
  <c r="G15" i="9"/>
  <c r="F6" i="9"/>
  <c r="F8" i="9"/>
  <c r="E15" i="9"/>
  <c r="E16" i="9"/>
  <c r="E18" i="9"/>
  <c r="E5" i="9"/>
  <c r="E6" i="9"/>
  <c r="E8" i="9"/>
  <c r="D15" i="9"/>
  <c r="D16" i="9"/>
  <c r="D18" i="9"/>
  <c r="D5" i="9"/>
  <c r="D6" i="9"/>
  <c r="D8" i="9"/>
  <c r="C11" i="9"/>
  <c r="C18" i="9"/>
  <c r="I16" i="9"/>
  <c r="C8" i="9"/>
  <c r="C15" i="9"/>
  <c r="C5" i="9"/>
  <c r="C16" i="9"/>
  <c r="C4" i="9"/>
  <c r="C6" i="9"/>
  <c r="E79" i="8"/>
  <c r="N79" i="8" s="1"/>
  <c r="C12" i="9" s="1"/>
  <c r="K70" i="8"/>
  <c r="T70" i="8" s="1"/>
  <c r="I11" i="9" s="1"/>
  <c r="K79" i="8"/>
  <c r="K83" i="8"/>
  <c r="T83" i="8" s="1"/>
  <c r="I13" i="9" s="1"/>
  <c r="K88" i="8"/>
  <c r="T88" i="8" s="1"/>
  <c r="I14" i="9" s="1"/>
  <c r="J70" i="8"/>
  <c r="S70" i="8" s="1"/>
  <c r="H11" i="9" s="1"/>
  <c r="J79" i="8"/>
  <c r="J83" i="8"/>
  <c r="S83" i="8" s="1"/>
  <c r="H13" i="9" s="1"/>
  <c r="J88" i="8"/>
  <c r="S88" i="8" s="1"/>
  <c r="H14" i="9" s="1"/>
  <c r="I70" i="8"/>
  <c r="R70" i="8" s="1"/>
  <c r="G11" i="9" s="1"/>
  <c r="I79" i="8"/>
  <c r="I88" i="8"/>
  <c r="R88" i="8" s="1"/>
  <c r="G14" i="9" s="1"/>
  <c r="I144" i="8"/>
  <c r="R144" i="8" s="1"/>
  <c r="H79" i="8"/>
  <c r="G70" i="8"/>
  <c r="P70" i="8" s="1"/>
  <c r="E11" i="9" s="1"/>
  <c r="G79" i="8"/>
  <c r="G83" i="8"/>
  <c r="P83" i="8" s="1"/>
  <c r="E13" i="9" s="1"/>
  <c r="G88" i="8"/>
  <c r="P88" i="8" s="1"/>
  <c r="E14" i="9" s="1"/>
  <c r="E83" i="8"/>
  <c r="N83" i="8" s="1"/>
  <c r="C13" i="9" s="1"/>
  <c r="H70" i="8"/>
  <c r="Q70" i="8" s="1"/>
  <c r="F11" i="9" s="1"/>
  <c r="H83" i="8"/>
  <c r="Q83" i="8" s="1"/>
  <c r="F13" i="9" s="1"/>
  <c r="H88" i="8"/>
  <c r="Q88" i="8" s="1"/>
  <c r="F14" i="9" s="1"/>
  <c r="F70" i="8"/>
  <c r="O70" i="8" s="1"/>
  <c r="D11" i="9" s="1"/>
  <c r="F79" i="8"/>
  <c r="F83" i="8"/>
  <c r="O83" i="8" s="1"/>
  <c r="D13" i="9" s="1"/>
  <c r="F88" i="8"/>
  <c r="O88" i="8" s="1"/>
  <c r="D14" i="9" s="1"/>
  <c r="E88" i="8"/>
  <c r="N88" i="8" s="1"/>
  <c r="C14" i="9" s="1"/>
  <c r="E144" i="8"/>
  <c r="N144" i="8" s="1"/>
  <c r="D70" i="8"/>
  <c r="M70" i="8" s="1"/>
  <c r="D79" i="8"/>
  <c r="M79" i="8" s="1"/>
  <c r="D83" i="8"/>
  <c r="M83" i="8" s="1"/>
  <c r="B13" i="9" s="1"/>
  <c r="U13" i="9" s="1"/>
  <c r="D88" i="8"/>
  <c r="M88" i="8" s="1"/>
  <c r="C52" i="8"/>
  <c r="C113" i="8"/>
  <c r="C112" i="8"/>
  <c r="C53" i="8"/>
  <c r="P14" i="10" l="1"/>
  <c r="P22" i="10"/>
  <c r="P15" i="10"/>
  <c r="P25" i="10"/>
  <c r="P17" i="10"/>
  <c r="P26" i="10"/>
  <c r="P31" i="10"/>
  <c r="P21" i="10"/>
  <c r="P18" i="10"/>
  <c r="P27" i="10"/>
  <c r="P19" i="10"/>
  <c r="P24" i="10"/>
  <c r="P16" i="10"/>
  <c r="P20" i="10"/>
  <c r="R15" i="10"/>
  <c r="R23" i="10"/>
  <c r="R31" i="10"/>
  <c r="R16" i="10"/>
  <c r="R24" i="10"/>
  <c r="R32" i="10"/>
  <c r="R27" i="10"/>
  <c r="R22" i="10"/>
  <c r="R17" i="10"/>
  <c r="R19" i="10"/>
  <c r="R20" i="10"/>
  <c r="R30" i="10"/>
  <c r="R26" i="10"/>
  <c r="R28" i="10"/>
  <c r="R29" i="10"/>
  <c r="R14" i="10"/>
  <c r="K129" i="8"/>
  <c r="T129" i="8" s="1"/>
  <c r="T79" i="8"/>
  <c r="I12" i="9" s="1"/>
  <c r="J129" i="8"/>
  <c r="S129" i="8" s="1"/>
  <c r="S79" i="8"/>
  <c r="H12" i="9" s="1"/>
  <c r="I129" i="8"/>
  <c r="R129" i="8" s="1"/>
  <c r="R79" i="8"/>
  <c r="G12" i="9" s="1"/>
  <c r="F129" i="8"/>
  <c r="O129" i="8" s="1"/>
  <c r="O79" i="8"/>
  <c r="D12" i="9" s="1"/>
  <c r="G129" i="8"/>
  <c r="P129" i="8" s="1"/>
  <c r="P79" i="8"/>
  <c r="E12" i="9" s="1"/>
  <c r="H129" i="8"/>
  <c r="Q129" i="8" s="1"/>
  <c r="Q79" i="8"/>
  <c r="F12" i="9" s="1"/>
  <c r="D129" i="8"/>
  <c r="M129" i="8" s="1"/>
  <c r="E129" i="8"/>
  <c r="N129" i="8" s="1"/>
  <c r="C21" i="9" s="1"/>
  <c r="C101" i="8"/>
  <c r="C54" i="8"/>
  <c r="C86" i="8" l="1"/>
  <c r="C87" i="8"/>
  <c r="C71" i="8"/>
  <c r="C59" i="8"/>
  <c r="C70" i="8"/>
  <c r="C92" i="8" l="1"/>
  <c r="C164" i="8"/>
  <c r="C155" i="8"/>
  <c r="C147" i="8"/>
  <c r="C157" i="8"/>
  <c r="T10" i="8"/>
  <c r="S10" i="8"/>
  <c r="R10" i="8"/>
  <c r="Q10" i="8"/>
  <c r="P10" i="8"/>
  <c r="O10" i="8"/>
  <c r="O11" i="8"/>
  <c r="P11" i="8"/>
  <c r="Q11" i="8"/>
  <c r="R11" i="8"/>
  <c r="S11" i="8"/>
  <c r="T11" i="8"/>
  <c r="C158" i="8"/>
  <c r="C146" i="8"/>
  <c r="C117" i="8" l="1"/>
  <c r="C114" i="8"/>
  <c r="C73" i="8"/>
  <c r="C22" i="8"/>
  <c r="C24" i="8"/>
  <c r="C28" i="8"/>
  <c r="C166" i="8" l="1"/>
  <c r="C165" i="8"/>
  <c r="C80" i="8" l="1"/>
  <c r="D158" i="8"/>
  <c r="M158" i="8" s="1"/>
  <c r="E158" i="8"/>
  <c r="N158" i="8" s="1"/>
  <c r="F158" i="8"/>
  <c r="O158" i="8" s="1"/>
  <c r="G158" i="8"/>
  <c r="P158" i="8" s="1"/>
  <c r="H158" i="8"/>
  <c r="Q158" i="8" s="1"/>
  <c r="I158" i="8"/>
  <c r="R158" i="8" s="1"/>
  <c r="J158" i="8"/>
  <c r="S158" i="8" s="1"/>
  <c r="K158" i="8"/>
  <c r="T158" i="8" s="1"/>
  <c r="O128" i="8"/>
  <c r="D21" i="9" s="1"/>
  <c r="P128" i="8"/>
  <c r="E21" i="9" s="1"/>
  <c r="Q128" i="8"/>
  <c r="F21" i="9" s="1"/>
  <c r="R128" i="8"/>
  <c r="G21" i="9" s="1"/>
  <c r="S128" i="8"/>
  <c r="H21" i="9" s="1"/>
  <c r="T128" i="8"/>
  <c r="I21" i="9" s="1"/>
  <c r="O5" i="8"/>
  <c r="P5" i="8"/>
  <c r="Q5" i="8"/>
  <c r="R5" i="8"/>
  <c r="S5" i="8"/>
  <c r="T5" i="8"/>
  <c r="O6" i="8"/>
  <c r="P6" i="8"/>
  <c r="Q6" i="8"/>
  <c r="R6" i="8"/>
  <c r="S6" i="8"/>
  <c r="T6" i="8"/>
  <c r="O7" i="8"/>
  <c r="P7" i="8"/>
  <c r="Q7" i="8"/>
  <c r="R7" i="8"/>
  <c r="S7" i="8"/>
  <c r="T7" i="8"/>
  <c r="O9" i="8"/>
  <c r="P9" i="8"/>
  <c r="Q9" i="8"/>
  <c r="R9" i="8"/>
  <c r="S9" i="8"/>
  <c r="T9" i="8"/>
  <c r="O12" i="8"/>
  <c r="P12" i="8"/>
  <c r="Q12" i="8"/>
  <c r="R12" i="8"/>
  <c r="S12" i="8"/>
  <c r="T12" i="8"/>
  <c r="O13" i="8"/>
  <c r="P13" i="8"/>
  <c r="Q13" i="8"/>
  <c r="R13" i="8"/>
  <c r="S13" i="8"/>
  <c r="T13" i="8"/>
  <c r="O14" i="8"/>
  <c r="P14" i="8"/>
  <c r="Q14" i="8"/>
  <c r="R14" i="8"/>
  <c r="S14" i="8"/>
  <c r="T14" i="8"/>
  <c r="O16" i="8"/>
  <c r="P16" i="8"/>
  <c r="Q16" i="8"/>
  <c r="R16" i="8"/>
  <c r="S16" i="8"/>
  <c r="T16" i="8"/>
  <c r="O17" i="8"/>
  <c r="P17" i="8"/>
  <c r="Q17" i="8"/>
  <c r="R17" i="8"/>
  <c r="S17" i="8"/>
  <c r="T17" i="8"/>
  <c r="O18" i="8"/>
  <c r="P18" i="8"/>
  <c r="Q18" i="8"/>
  <c r="R18" i="8"/>
  <c r="S18" i="8"/>
  <c r="T18" i="8"/>
  <c r="D4" i="9" l="1"/>
  <c r="E4" i="9"/>
  <c r="I4" i="9"/>
  <c r="F4" i="9"/>
  <c r="H4" i="9"/>
  <c r="G4" i="9"/>
  <c r="P17" i="9"/>
  <c r="G164" i="8"/>
  <c r="G155" i="8"/>
  <c r="G147" i="8"/>
  <c r="P147" i="8" s="1"/>
  <c r="E22" i="9" s="1"/>
  <c r="F164" i="8"/>
  <c r="O164" i="8" s="1"/>
  <c r="D24" i="9" s="1"/>
  <c r="F155" i="8"/>
  <c r="O155" i="8" s="1"/>
  <c r="D23" i="9" s="1"/>
  <c r="F147" i="8"/>
  <c r="O147" i="8" s="1"/>
  <c r="D22" i="9" s="1"/>
  <c r="E164" i="8"/>
  <c r="N164" i="8" s="1"/>
  <c r="C24" i="9" s="1"/>
  <c r="E155" i="8"/>
  <c r="N155" i="8" s="1"/>
  <c r="C23" i="9" s="1"/>
  <c r="E147" i="8"/>
  <c r="N147" i="8" s="1"/>
  <c r="C22" i="9" s="1"/>
  <c r="D164" i="8"/>
  <c r="M164" i="8" s="1"/>
  <c r="D155" i="8"/>
  <c r="M155" i="8" s="1"/>
  <c r="B23" i="9" s="1"/>
  <c r="D147" i="8"/>
  <c r="M147" i="8" s="1"/>
  <c r="T17" i="9"/>
  <c r="K155" i="8"/>
  <c r="K147" i="8"/>
  <c r="T147" i="8" s="1"/>
  <c r="I22" i="9" s="1"/>
  <c r="K164" i="8"/>
  <c r="S17" i="9"/>
  <c r="F24" i="10" s="1"/>
  <c r="J164" i="8"/>
  <c r="J155" i="8"/>
  <c r="S155" i="8" s="1"/>
  <c r="H23" i="9" s="1"/>
  <c r="S23" i="9" s="1"/>
  <c r="F30" i="10" s="1"/>
  <c r="J147" i="8"/>
  <c r="S147" i="8" s="1"/>
  <c r="H22" i="9" s="1"/>
  <c r="R17" i="9"/>
  <c r="I164" i="8"/>
  <c r="I155" i="8"/>
  <c r="I147" i="8"/>
  <c r="R147" i="8" s="1"/>
  <c r="G22" i="9" s="1"/>
  <c r="Q17" i="9"/>
  <c r="E24" i="10" s="1"/>
  <c r="H155" i="8"/>
  <c r="H147" i="8"/>
  <c r="Q147" i="8" s="1"/>
  <c r="F22" i="9" s="1"/>
  <c r="H164" i="8"/>
  <c r="P20" i="9"/>
  <c r="H27" i="10" s="1"/>
  <c r="AF27" i="10" s="1"/>
  <c r="R25" i="9"/>
  <c r="I32" i="10" s="1"/>
  <c r="AG32" i="10" s="1"/>
  <c r="R10" i="9"/>
  <c r="I17" i="10" s="1"/>
  <c r="AG17" i="10" s="1"/>
  <c r="P25" i="9"/>
  <c r="H32" i="10" s="1"/>
  <c r="AF32" i="10" s="1"/>
  <c r="T10" i="9"/>
  <c r="J17" i="10" s="1"/>
  <c r="AH17" i="10" s="1"/>
  <c r="S9" i="9"/>
  <c r="O25" i="9"/>
  <c r="D32" i="10" s="1"/>
  <c r="P19" i="9"/>
  <c r="T16" i="9"/>
  <c r="J23" i="10" s="1"/>
  <c r="AH23" i="10" s="1"/>
  <c r="R19" i="9"/>
  <c r="P18" i="9"/>
  <c r="H25" i="10" s="1"/>
  <c r="AF25" i="10" s="1"/>
  <c r="P9" i="9"/>
  <c r="H16" i="10" s="1"/>
  <c r="AF16" i="10" s="1"/>
  <c r="T20" i="9"/>
  <c r="J27" i="10" s="1"/>
  <c r="AH27" i="10" s="1"/>
  <c r="P16" i="9"/>
  <c r="H23" i="10" s="1"/>
  <c r="AF23" i="10" s="1"/>
  <c r="S10" i="9"/>
  <c r="F17" i="10" s="1"/>
  <c r="R15" i="9"/>
  <c r="I22" i="10" s="1"/>
  <c r="AG22" i="10" s="1"/>
  <c r="R16" i="9"/>
  <c r="I23" i="10" s="1"/>
  <c r="AG23" i="10" s="1"/>
  <c r="R18" i="9"/>
  <c r="I25" i="10" s="1"/>
  <c r="AG25" i="10" s="1"/>
  <c r="R20" i="9"/>
  <c r="I27" i="10" s="1"/>
  <c r="AG27" i="10" s="1"/>
  <c r="T19" i="9"/>
  <c r="Q10" i="9"/>
  <c r="E17" i="10" s="1"/>
  <c r="P15" i="9"/>
  <c r="H22" i="10" s="1"/>
  <c r="AF22" i="10" s="1"/>
  <c r="P10" i="9"/>
  <c r="H17" i="10" s="1"/>
  <c r="AF17" i="10" s="1"/>
  <c r="T9" i="9"/>
  <c r="J16" i="10" s="1"/>
  <c r="AH16" i="10" s="1"/>
  <c r="T25" i="9"/>
  <c r="J32" i="10" s="1"/>
  <c r="AH32" i="10" s="1"/>
  <c r="T15" i="9"/>
  <c r="J22" i="10" s="1"/>
  <c r="AH22" i="10" s="1"/>
  <c r="T18" i="9"/>
  <c r="J25" i="10" s="1"/>
  <c r="AH25" i="10" s="1"/>
  <c r="Q25" i="9"/>
  <c r="E32" i="10" s="1"/>
  <c r="S25" i="9"/>
  <c r="F32" i="10" s="1"/>
  <c r="S20" i="9"/>
  <c r="F27" i="10" s="1"/>
  <c r="S19" i="9"/>
  <c r="F26" i="10" s="1"/>
  <c r="S18" i="9"/>
  <c r="F25" i="10" s="1"/>
  <c r="Q20" i="9"/>
  <c r="E27" i="10" s="1"/>
  <c r="Q19" i="9"/>
  <c r="Q18" i="9"/>
  <c r="E25" i="10" s="1"/>
  <c r="O20" i="9"/>
  <c r="D27" i="10" s="1"/>
  <c r="O19" i="9"/>
  <c r="D26" i="10" s="1"/>
  <c r="O18" i="9"/>
  <c r="D25" i="10" s="1"/>
  <c r="B18" i="9"/>
  <c r="U18" i="9" s="1"/>
  <c r="S16" i="9"/>
  <c r="F23" i="10" s="1"/>
  <c r="S15" i="9"/>
  <c r="F22" i="10" s="1"/>
  <c r="Q16" i="9"/>
  <c r="E23" i="10" s="1"/>
  <c r="Q15" i="9"/>
  <c r="E22" i="10" s="1"/>
  <c r="O15" i="9"/>
  <c r="D22" i="10" s="1"/>
  <c r="B15" i="9"/>
  <c r="U15" i="9" s="1"/>
  <c r="O10" i="9"/>
  <c r="D17" i="10" s="1"/>
  <c r="O9" i="9"/>
  <c r="D16" i="10" s="1"/>
  <c r="Q9" i="9"/>
  <c r="E16" i="10" s="1"/>
  <c r="T7" i="9"/>
  <c r="J14" i="10" s="1"/>
  <c r="AH14" i="10" s="1"/>
  <c r="S5" i="9"/>
  <c r="F12" i="10" s="1"/>
  <c r="R7" i="9"/>
  <c r="I14" i="10" s="1"/>
  <c r="AG14" i="10" s="1"/>
  <c r="R13" i="9"/>
  <c r="I20" i="10" s="1"/>
  <c r="AG20" i="10" s="1"/>
  <c r="R9" i="9"/>
  <c r="I16" i="10" s="1"/>
  <c r="AG16" i="10" s="1"/>
  <c r="Q7" i="9"/>
  <c r="E14" i="10" s="1"/>
  <c r="R11" i="9"/>
  <c r="I18" i="10" s="1"/>
  <c r="AG18" i="10" s="1"/>
  <c r="Q5" i="9"/>
  <c r="E12" i="10" s="1"/>
  <c r="P7" i="9"/>
  <c r="H14" i="10" s="1"/>
  <c r="AF14" i="10" s="1"/>
  <c r="O5" i="9"/>
  <c r="D12" i="10" s="1"/>
  <c r="P13" i="9"/>
  <c r="H20" i="10" s="1"/>
  <c r="AF20" i="10" s="1"/>
  <c r="O7" i="9"/>
  <c r="D14" i="10" s="1"/>
  <c r="T8" i="9"/>
  <c r="R8" i="9"/>
  <c r="S8" i="9"/>
  <c r="F15" i="10" s="1"/>
  <c r="Q8" i="9"/>
  <c r="E15" i="10" s="1"/>
  <c r="P8" i="9"/>
  <c r="O6" i="9"/>
  <c r="D13" i="10" s="1"/>
  <c r="S6" i="9"/>
  <c r="F13" i="10" s="1"/>
  <c r="R6" i="9"/>
  <c r="I13" i="10" s="1"/>
  <c r="AG13" i="10" s="1"/>
  <c r="O8" i="9"/>
  <c r="D15" i="10" s="1"/>
  <c r="S7" i="9"/>
  <c r="F14" i="10" s="1"/>
  <c r="B6" i="9"/>
  <c r="U6" i="9" s="1"/>
  <c r="P6" i="9"/>
  <c r="H13" i="10" s="1"/>
  <c r="AF13" i="10" s="1"/>
  <c r="P5" i="9"/>
  <c r="H12" i="10" s="1"/>
  <c r="AF12" i="10" s="1"/>
  <c r="Q6" i="9"/>
  <c r="E13" i="10" s="1"/>
  <c r="T5" i="9"/>
  <c r="J12" i="10" s="1"/>
  <c r="AH12" i="10" s="1"/>
  <c r="O16" i="9"/>
  <c r="D23" i="10" s="1"/>
  <c r="R5" i="9"/>
  <c r="I12" i="10" s="1"/>
  <c r="AG12" i="10" s="1"/>
  <c r="T6" i="9"/>
  <c r="J13" i="10" s="1"/>
  <c r="AH13" i="10" s="1"/>
  <c r="P11" i="9"/>
  <c r="H18" i="10" s="1"/>
  <c r="AF18" i="10" s="1"/>
  <c r="T13" i="9"/>
  <c r="J20" i="10" s="1"/>
  <c r="AH20" i="10" s="1"/>
  <c r="S13" i="9"/>
  <c r="F20" i="10" s="1"/>
  <c r="R21" i="9"/>
  <c r="I28" i="10" s="1"/>
  <c r="AG28" i="10" s="1"/>
  <c r="O17" i="9"/>
  <c r="D24" i="10" s="1"/>
  <c r="T11" i="9"/>
  <c r="J18" i="10" s="1"/>
  <c r="AH18" i="10" s="1"/>
  <c r="S11" i="9"/>
  <c r="F18" i="10" s="1"/>
  <c r="T14" i="9"/>
  <c r="J21" i="10" s="1"/>
  <c r="AH21" i="10" s="1"/>
  <c r="B14" i="9"/>
  <c r="U14" i="9" s="1"/>
  <c r="Q11" i="9"/>
  <c r="E18" i="10" s="1"/>
  <c r="Q13" i="9"/>
  <c r="E20" i="10" s="1"/>
  <c r="O13" i="9"/>
  <c r="D20" i="10" s="1"/>
  <c r="O14" i="9"/>
  <c r="D21" i="10" s="1"/>
  <c r="C79" i="8"/>
  <c r="C74" i="8"/>
  <c r="C72" i="8"/>
  <c r="C140" i="8"/>
  <c r="H26" i="10" l="1"/>
  <c r="AF26" i="10" s="1"/>
  <c r="V19" i="9"/>
  <c r="H24" i="10"/>
  <c r="AF24" i="10" s="1"/>
  <c r="I26" i="10"/>
  <c r="AG26" i="10" s="1"/>
  <c r="W19" i="9"/>
  <c r="I24" i="10"/>
  <c r="AG24" i="10" s="1"/>
  <c r="W17" i="9"/>
  <c r="J26" i="10"/>
  <c r="AH26" i="10" s="1"/>
  <c r="X19" i="9"/>
  <c r="J24" i="10"/>
  <c r="AH24" i="10" s="1"/>
  <c r="X17" i="9"/>
  <c r="H15" i="10"/>
  <c r="AF15" i="10" s="1"/>
  <c r="V8" i="9"/>
  <c r="I15" i="10"/>
  <c r="AG15" i="10" s="1"/>
  <c r="W8" i="9"/>
  <c r="J15" i="10"/>
  <c r="AH15" i="10" s="1"/>
  <c r="X8" i="9"/>
  <c r="U23" i="9"/>
  <c r="M23" i="10"/>
  <c r="S23" i="10"/>
  <c r="Y23" i="10"/>
  <c r="M22" i="10"/>
  <c r="S22" i="10"/>
  <c r="Y22" i="10"/>
  <c r="M27" i="10"/>
  <c r="Y27" i="10"/>
  <c r="S27" i="10"/>
  <c r="O32" i="10"/>
  <c r="AA32" i="10"/>
  <c r="U32" i="10"/>
  <c r="N17" i="10"/>
  <c r="Z17" i="10"/>
  <c r="T17" i="10"/>
  <c r="N24" i="10"/>
  <c r="T24" i="10"/>
  <c r="Z24" i="10"/>
  <c r="O24" i="10"/>
  <c r="U24" i="10"/>
  <c r="AA24" i="10"/>
  <c r="N22" i="10"/>
  <c r="Z22" i="10"/>
  <c r="T22" i="10"/>
  <c r="N32" i="10"/>
  <c r="T32" i="10"/>
  <c r="Z32" i="10"/>
  <c r="M24" i="10"/>
  <c r="S24" i="10"/>
  <c r="Y24" i="10"/>
  <c r="N23" i="10"/>
  <c r="Z23" i="10"/>
  <c r="T23" i="10"/>
  <c r="O22" i="10"/>
  <c r="AA22" i="10"/>
  <c r="U22" i="10"/>
  <c r="N27" i="10"/>
  <c r="Z27" i="10"/>
  <c r="T27" i="10"/>
  <c r="O23" i="10"/>
  <c r="AA23" i="10"/>
  <c r="U23" i="10"/>
  <c r="M17" i="10"/>
  <c r="Y17" i="10"/>
  <c r="S17" i="10"/>
  <c r="O27" i="10"/>
  <c r="AA27" i="10"/>
  <c r="U27" i="10"/>
  <c r="O17" i="10"/>
  <c r="AA17" i="10"/>
  <c r="U17" i="10"/>
  <c r="M32" i="10"/>
  <c r="S32" i="10"/>
  <c r="Y32" i="10"/>
  <c r="O30" i="10"/>
  <c r="U30" i="10"/>
  <c r="AA30" i="10"/>
  <c r="N25" i="9"/>
  <c r="C32" i="10" s="1"/>
  <c r="P32" i="10" s="1"/>
  <c r="O26" i="10"/>
  <c r="U26" i="10"/>
  <c r="AA26" i="10"/>
  <c r="O20" i="10"/>
  <c r="U20" i="10"/>
  <c r="AA20" i="10"/>
  <c r="O25" i="10"/>
  <c r="R25" i="10" s="1"/>
  <c r="AA25" i="10"/>
  <c r="U25" i="10"/>
  <c r="O15" i="10"/>
  <c r="U15" i="10"/>
  <c r="AA15" i="10"/>
  <c r="O14" i="10"/>
  <c r="U14" i="10"/>
  <c r="AA14" i="10"/>
  <c r="O18" i="10"/>
  <c r="R18" i="10" s="1"/>
  <c r="AA18" i="10"/>
  <c r="U18" i="10"/>
  <c r="N25" i="10"/>
  <c r="T25" i="10"/>
  <c r="Z25" i="10"/>
  <c r="N18" i="10"/>
  <c r="Q18" i="10" s="1"/>
  <c r="Z18" i="10"/>
  <c r="T18" i="10"/>
  <c r="N20" i="10"/>
  <c r="Z20" i="10"/>
  <c r="T20" i="10"/>
  <c r="N15" i="10"/>
  <c r="T15" i="10"/>
  <c r="Z15" i="10"/>
  <c r="N16" i="10"/>
  <c r="Z16" i="10"/>
  <c r="T16" i="10"/>
  <c r="N14" i="10"/>
  <c r="Z14" i="10"/>
  <c r="T14" i="10"/>
  <c r="M26" i="10"/>
  <c r="Y26" i="10"/>
  <c r="S26" i="10"/>
  <c r="O12" i="10"/>
  <c r="R12" i="10" s="1"/>
  <c r="AA12" i="10"/>
  <c r="U12" i="10"/>
  <c r="O13" i="10"/>
  <c r="R13" i="10" s="1"/>
  <c r="AA13" i="10"/>
  <c r="U13" i="10"/>
  <c r="N12" i="10"/>
  <c r="T12" i="10"/>
  <c r="Z12" i="10"/>
  <c r="N13" i="10"/>
  <c r="Z13" i="10"/>
  <c r="T13" i="10"/>
  <c r="M25" i="10"/>
  <c r="S25" i="10"/>
  <c r="Y25" i="10"/>
  <c r="M21" i="10"/>
  <c r="Y21" i="10"/>
  <c r="S21" i="10"/>
  <c r="M14" i="10"/>
  <c r="Y14" i="10"/>
  <c r="S14" i="10"/>
  <c r="M15" i="10"/>
  <c r="S15" i="10"/>
  <c r="Y15" i="10"/>
  <c r="M16" i="10"/>
  <c r="Y16" i="10"/>
  <c r="S16" i="10"/>
  <c r="M20" i="10"/>
  <c r="S20" i="10"/>
  <c r="Y20" i="10"/>
  <c r="M13" i="10"/>
  <c r="Y13" i="10"/>
  <c r="S13" i="10"/>
  <c r="M12" i="10"/>
  <c r="S12" i="10"/>
  <c r="Y12" i="10"/>
  <c r="E26" i="10"/>
  <c r="F16" i="10"/>
  <c r="T164" i="8"/>
  <c r="I24" i="9" s="1"/>
  <c r="T24" i="9" s="1"/>
  <c r="R155" i="8"/>
  <c r="G23" i="9" s="1"/>
  <c r="R23" i="9" s="1"/>
  <c r="R164" i="8"/>
  <c r="G24" i="9" s="1"/>
  <c r="R24" i="9" s="1"/>
  <c r="T155" i="8"/>
  <c r="I23" i="9" s="1"/>
  <c r="T23" i="9" s="1"/>
  <c r="P164" i="8"/>
  <c r="E24" i="9" s="1"/>
  <c r="P24" i="9" s="1"/>
  <c r="Q164" i="8"/>
  <c r="F24" i="9" s="1"/>
  <c r="Q24" i="9" s="1"/>
  <c r="E31" i="10" s="1"/>
  <c r="Q155" i="8"/>
  <c r="F23" i="9" s="1"/>
  <c r="Q23" i="9" s="1"/>
  <c r="E30" i="10" s="1"/>
  <c r="S164" i="8"/>
  <c r="H24" i="9" s="1"/>
  <c r="S24" i="9" s="1"/>
  <c r="P155" i="8"/>
  <c r="E23" i="9" s="1"/>
  <c r="P23" i="9" s="1"/>
  <c r="B24" i="9"/>
  <c r="U24" i="9" s="1"/>
  <c r="Q14" i="9"/>
  <c r="R14" i="9"/>
  <c r="I21" i="10" s="1"/>
  <c r="AG21" i="10" s="1"/>
  <c r="N18" i="9"/>
  <c r="C25" i="10" s="1"/>
  <c r="N9" i="9"/>
  <c r="C16" i="10" s="1"/>
  <c r="N13" i="9"/>
  <c r="C20" i="10" s="1"/>
  <c r="N14" i="9"/>
  <c r="C21" i="10" s="1"/>
  <c r="P14" i="9"/>
  <c r="H21" i="10" s="1"/>
  <c r="AF21" i="10" s="1"/>
  <c r="N7" i="9"/>
  <c r="C14" i="10" s="1"/>
  <c r="N15" i="9"/>
  <c r="C22" i="10" s="1"/>
  <c r="N6" i="9"/>
  <c r="C13" i="10" s="1"/>
  <c r="P13" i="10" s="1"/>
  <c r="S14" i="9"/>
  <c r="F21" i="10" s="1"/>
  <c r="O24" i="9"/>
  <c r="D31" i="10" s="1"/>
  <c r="O23" i="9"/>
  <c r="D30" i="10" s="1"/>
  <c r="O11" i="9"/>
  <c r="D18" i="10" s="1"/>
  <c r="P21" i="9"/>
  <c r="H28" i="10" s="1"/>
  <c r="AF28" i="10" s="1"/>
  <c r="C88" i="8"/>
  <c r="T21" i="9"/>
  <c r="J28" i="10" s="1"/>
  <c r="AH28" i="10" s="1"/>
  <c r="AL26" i="10" l="1"/>
  <c r="AL24" i="10"/>
  <c r="H31" i="10"/>
  <c r="AF31" i="10" s="1"/>
  <c r="V24" i="9"/>
  <c r="H30" i="10"/>
  <c r="AF30" i="10" s="1"/>
  <c r="V23" i="9"/>
  <c r="I31" i="10"/>
  <c r="AG31" i="10" s="1"/>
  <c r="W24" i="9"/>
  <c r="I30" i="10"/>
  <c r="AG30" i="10" s="1"/>
  <c r="W23" i="9"/>
  <c r="AM24" i="10"/>
  <c r="J30" i="10"/>
  <c r="AH30" i="10" s="1"/>
  <c r="AK30" i="10" s="1"/>
  <c r="X23" i="9"/>
  <c r="AK24" i="10"/>
  <c r="J31" i="10"/>
  <c r="AH31" i="10" s="1"/>
  <c r="X24" i="9"/>
  <c r="AN24" i="10"/>
  <c r="AJ24" i="10"/>
  <c r="AI24" i="10"/>
  <c r="V17" i="9" s="1"/>
  <c r="AJ23" i="10"/>
  <c r="AM23" i="10"/>
  <c r="AL13" i="10"/>
  <c r="AI13" i="10"/>
  <c r="AN27" i="10"/>
  <c r="AK27" i="10"/>
  <c r="AL27" i="10"/>
  <c r="AI27" i="10"/>
  <c r="V13" i="10"/>
  <c r="AB13" i="10"/>
  <c r="AB20" i="10"/>
  <c r="X13" i="10"/>
  <c r="AM27" i="10"/>
  <c r="AJ27" i="10"/>
  <c r="AJ22" i="10"/>
  <c r="AM22" i="10"/>
  <c r="AD22" i="10"/>
  <c r="AB22" i="10"/>
  <c r="AC22" i="10"/>
  <c r="V22" i="10"/>
  <c r="W22" i="10"/>
  <c r="X22" i="10"/>
  <c r="AD13" i="10"/>
  <c r="AL32" i="10"/>
  <c r="AI32" i="10"/>
  <c r="AJ17" i="10"/>
  <c r="AM17" i="10"/>
  <c r="M30" i="10"/>
  <c r="S30" i="10"/>
  <c r="Y30" i="10"/>
  <c r="W13" i="10"/>
  <c r="W32" i="10"/>
  <c r="V32" i="10"/>
  <c r="AC32" i="10"/>
  <c r="AD32" i="10"/>
  <c r="AB32" i="10"/>
  <c r="X32" i="10"/>
  <c r="AI17" i="10"/>
  <c r="AL17" i="10"/>
  <c r="AI22" i="10"/>
  <c r="AL22" i="10"/>
  <c r="AC13" i="10"/>
  <c r="AK22" i="10"/>
  <c r="AN22" i="10"/>
  <c r="AL12" i="10"/>
  <c r="AI12" i="10"/>
  <c r="AN17" i="10"/>
  <c r="AK17" i="10"/>
  <c r="AK32" i="10"/>
  <c r="AN32" i="10"/>
  <c r="N30" i="10"/>
  <c r="T30" i="10"/>
  <c r="Z30" i="10"/>
  <c r="AN23" i="10"/>
  <c r="AK23" i="10"/>
  <c r="AM32" i="10"/>
  <c r="AJ32" i="10"/>
  <c r="AI23" i="10"/>
  <c r="AL23" i="10"/>
  <c r="AN30" i="10"/>
  <c r="AN26" i="10"/>
  <c r="AK26" i="10"/>
  <c r="N26" i="10"/>
  <c r="Z26" i="10"/>
  <c r="T26" i="10"/>
  <c r="AK20" i="10"/>
  <c r="AN20" i="10"/>
  <c r="AK15" i="10"/>
  <c r="AN15" i="10"/>
  <c r="O16" i="10"/>
  <c r="U16" i="10"/>
  <c r="X16" i="10" s="1"/>
  <c r="AA16" i="10"/>
  <c r="AD16" i="10" s="1"/>
  <c r="AK18" i="10"/>
  <c r="AN18" i="10"/>
  <c r="O21" i="10"/>
  <c r="R21" i="10" s="1"/>
  <c r="AA21" i="10"/>
  <c r="AD21" i="10" s="1"/>
  <c r="U21" i="10"/>
  <c r="X21" i="10" s="1"/>
  <c r="AN25" i="10"/>
  <c r="AK25" i="10"/>
  <c r="AN14" i="10"/>
  <c r="AK14" i="10"/>
  <c r="AM20" i="10"/>
  <c r="AJ20" i="10"/>
  <c r="AM14" i="10"/>
  <c r="AJ14" i="10"/>
  <c r="AJ16" i="10"/>
  <c r="AM16" i="10"/>
  <c r="AJ18" i="10"/>
  <c r="AM18" i="10"/>
  <c r="AM15" i="10"/>
  <c r="AJ15" i="10"/>
  <c r="AM25" i="10"/>
  <c r="AJ25" i="10"/>
  <c r="N31" i="10"/>
  <c r="Z31" i="10"/>
  <c r="T31" i="10"/>
  <c r="M31" i="10"/>
  <c r="AL31" i="10" s="1"/>
  <c r="Y31" i="10"/>
  <c r="S31" i="10"/>
  <c r="AI26" i="10"/>
  <c r="AN12" i="10"/>
  <c r="AK12" i="10"/>
  <c r="AK13" i="10"/>
  <c r="AN13" i="10"/>
  <c r="AJ12" i="10"/>
  <c r="AM12" i="10"/>
  <c r="AM13" i="10"/>
  <c r="AJ13" i="10"/>
  <c r="AL25" i="10"/>
  <c r="AI25" i="10"/>
  <c r="AI21" i="10"/>
  <c r="AL21" i="10"/>
  <c r="AL15" i="10"/>
  <c r="AI15" i="10"/>
  <c r="AI14" i="10"/>
  <c r="AL14" i="10"/>
  <c r="V20" i="10"/>
  <c r="V16" i="10"/>
  <c r="V21" i="10"/>
  <c r="AB21" i="10"/>
  <c r="AB16" i="10"/>
  <c r="AC16" i="10"/>
  <c r="W16" i="10"/>
  <c r="X20" i="10"/>
  <c r="AD20" i="10"/>
  <c r="W20" i="10"/>
  <c r="AC20" i="10"/>
  <c r="AB14" i="10"/>
  <c r="AD14" i="10"/>
  <c r="AC14" i="10"/>
  <c r="V14" i="10"/>
  <c r="X14" i="10"/>
  <c r="W14" i="10"/>
  <c r="AC25" i="10"/>
  <c r="X25" i="10"/>
  <c r="W25" i="10"/>
  <c r="AD25" i="10"/>
  <c r="V25" i="10"/>
  <c r="AB25" i="10"/>
  <c r="M18" i="10"/>
  <c r="S18" i="10"/>
  <c r="Y18" i="10"/>
  <c r="AL16" i="10"/>
  <c r="AI16" i="10"/>
  <c r="AL20" i="10"/>
  <c r="AI20" i="10"/>
  <c r="F31" i="10"/>
  <c r="E21" i="10"/>
  <c r="N23" i="9"/>
  <c r="C30" i="10" s="1"/>
  <c r="P30" i="10" s="1"/>
  <c r="N24" i="9"/>
  <c r="C31" i="10" s="1"/>
  <c r="C150" i="8"/>
  <c r="C169" i="8"/>
  <c r="AL30" i="10" l="1"/>
  <c r="AJ30" i="10"/>
  <c r="X9" i="9"/>
  <c r="V9" i="9"/>
  <c r="W9" i="9"/>
  <c r="U9" i="9"/>
  <c r="X14" i="9"/>
  <c r="W14" i="9"/>
  <c r="V14" i="9"/>
  <c r="W13" i="9"/>
  <c r="X13" i="9"/>
  <c r="V13" i="9"/>
  <c r="X7" i="9"/>
  <c r="V7" i="9"/>
  <c r="W7" i="9"/>
  <c r="X18" i="9"/>
  <c r="V18" i="9"/>
  <c r="W18" i="9"/>
  <c r="W6" i="9"/>
  <c r="X6" i="9"/>
  <c r="V6" i="9"/>
  <c r="X5" i="9"/>
  <c r="V5" i="9"/>
  <c r="W5" i="9"/>
  <c r="AM30" i="10"/>
  <c r="AD30" i="10"/>
  <c r="X30" i="10"/>
  <c r="W30" i="10"/>
  <c r="V30" i="10"/>
  <c r="AC30" i="10"/>
  <c r="AB30" i="10"/>
  <c r="AB31" i="10"/>
  <c r="AI30" i="10"/>
  <c r="V31" i="10"/>
  <c r="W31" i="10"/>
  <c r="AC31" i="10"/>
  <c r="O31" i="10"/>
  <c r="AA31" i="10"/>
  <c r="AD31" i="10" s="1"/>
  <c r="U31" i="10"/>
  <c r="X31" i="10" s="1"/>
  <c r="AM26" i="10"/>
  <c r="AJ26" i="10"/>
  <c r="AN16" i="10"/>
  <c r="AK16" i="10"/>
  <c r="AK21" i="10"/>
  <c r="AN21" i="10"/>
  <c r="N21" i="10"/>
  <c r="Z21" i="10"/>
  <c r="AC21" i="10" s="1"/>
  <c r="T21" i="10"/>
  <c r="W21" i="10" s="1"/>
  <c r="AJ31" i="10"/>
  <c r="AM31" i="10"/>
  <c r="AI31" i="10"/>
  <c r="AL18" i="10"/>
  <c r="AI18" i="10"/>
  <c r="C128" i="8"/>
  <c r="X11" i="9" l="1"/>
  <c r="W11" i="9"/>
  <c r="V11" i="9"/>
  <c r="AK31" i="10"/>
  <c r="AN31" i="10"/>
  <c r="AM21" i="10"/>
  <c r="AJ21" i="10"/>
  <c r="C68" i="8"/>
  <c r="C89" i="8"/>
  <c r="C69" i="8"/>
  <c r="C90" i="8"/>
  <c r="C83" i="8"/>
  <c r="C82" i="8"/>
  <c r="C91" i="8"/>
  <c r="P12" i="9"/>
  <c r="H19" i="10" s="1"/>
  <c r="AF19" i="10" s="1"/>
  <c r="R12" i="9"/>
  <c r="I19" i="10" s="1"/>
  <c r="AG19" i="10" s="1"/>
  <c r="S12" i="9"/>
  <c r="F19" i="10" s="1"/>
  <c r="T12" i="9"/>
  <c r="J19" i="10" s="1"/>
  <c r="AH19" i="10" s="1"/>
  <c r="T4" i="9"/>
  <c r="J11" i="10" s="1"/>
  <c r="AH11" i="10" s="1"/>
  <c r="R4" i="9"/>
  <c r="I11" i="10" s="1"/>
  <c r="AG11" i="10" s="1"/>
  <c r="C145" i="8"/>
  <c r="R22" i="9"/>
  <c r="T22" i="9"/>
  <c r="C27" i="8"/>
  <c r="I29" i="10" l="1"/>
  <c r="AG29" i="10" s="1"/>
  <c r="J29" i="10"/>
  <c r="AH29" i="10" s="1"/>
  <c r="O19" i="10"/>
  <c r="U19" i="10"/>
  <c r="AA19" i="10"/>
  <c r="Q12" i="9"/>
  <c r="E19" i="10" s="1"/>
  <c r="P22" i="9"/>
  <c r="O12" i="9"/>
  <c r="D19" i="10" s="1"/>
  <c r="P4" i="9"/>
  <c r="H11" i="10" s="1"/>
  <c r="AF11" i="10" s="1"/>
  <c r="H29" i="10" l="1"/>
  <c r="AF29" i="10" s="1"/>
  <c r="AK19" i="10"/>
  <c r="AN19" i="10"/>
  <c r="N19" i="10"/>
  <c r="T19" i="10"/>
  <c r="Z19" i="10"/>
  <c r="M19" i="10"/>
  <c r="Y19" i="10"/>
  <c r="S19" i="10"/>
  <c r="AJ19" i="10" l="1"/>
  <c r="AM19" i="10"/>
  <c r="AL19" i="10"/>
  <c r="AI19" i="10"/>
  <c r="B8" i="9"/>
  <c r="U8" i="9" s="1"/>
  <c r="Q4" i="9"/>
  <c r="E11" i="10" s="1"/>
  <c r="S4" i="9"/>
  <c r="F11" i="10" s="1"/>
  <c r="O4" i="9"/>
  <c r="D11" i="10" s="1"/>
  <c r="X12" i="9" l="1"/>
  <c r="W12" i="9"/>
  <c r="V12" i="9"/>
  <c r="O11" i="10"/>
  <c r="R11" i="10" s="1"/>
  <c r="AA11" i="10"/>
  <c r="U11" i="10"/>
  <c r="N11" i="10"/>
  <c r="Z11" i="10"/>
  <c r="T11" i="10"/>
  <c r="M11" i="10"/>
  <c r="S11" i="10"/>
  <c r="Y11" i="10"/>
  <c r="N8" i="9"/>
  <c r="C15" i="10" s="1"/>
  <c r="S21" i="9"/>
  <c r="Q22" i="9"/>
  <c r="E29" i="10" s="1"/>
  <c r="Q21" i="9"/>
  <c r="E28" i="10" s="1"/>
  <c r="S22" i="9"/>
  <c r="F29" i="10" s="1"/>
  <c r="B4" i="9"/>
  <c r="B16" i="9"/>
  <c r="U16" i="9" s="1"/>
  <c r="B17" i="9"/>
  <c r="U17" i="9" s="1"/>
  <c r="N4" i="9" l="1"/>
  <c r="C11" i="10" s="1"/>
  <c r="U4" i="9"/>
  <c r="AL11" i="10"/>
  <c r="AI11" i="10"/>
  <c r="O29" i="10"/>
  <c r="U29" i="10"/>
  <c r="AA29" i="10"/>
  <c r="N28" i="10"/>
  <c r="Z28" i="10"/>
  <c r="T28" i="10"/>
  <c r="AK11" i="10"/>
  <c r="AN11" i="10"/>
  <c r="N29" i="10"/>
  <c r="T29" i="10"/>
  <c r="Z29" i="10"/>
  <c r="AM11" i="10"/>
  <c r="AJ11" i="10"/>
  <c r="W15" i="10"/>
  <c r="V15" i="10"/>
  <c r="X15" i="10"/>
  <c r="AC15" i="10"/>
  <c r="AB15" i="10"/>
  <c r="AD15" i="10"/>
  <c r="F28" i="10"/>
  <c r="N16" i="9"/>
  <c r="C23" i="10" s="1"/>
  <c r="P23" i="10" s="1"/>
  <c r="N17" i="9"/>
  <c r="C24" i="10" s="1"/>
  <c r="O21" i="9"/>
  <c r="D28" i="10" s="1"/>
  <c r="O22" i="9"/>
  <c r="B22" i="9"/>
  <c r="U22" i="9" s="1"/>
  <c r="B10" i="9"/>
  <c r="C129" i="8"/>
  <c r="C144" i="8"/>
  <c r="C142" i="8"/>
  <c r="C141" i="8"/>
  <c r="AD11" i="10" l="1"/>
  <c r="P11" i="10"/>
  <c r="V4" i="9"/>
  <c r="W4" i="9"/>
  <c r="X4" i="9"/>
  <c r="W24" i="10"/>
  <c r="AC24" i="10"/>
  <c r="AB24" i="10"/>
  <c r="X24" i="10"/>
  <c r="AD24" i="10"/>
  <c r="V24" i="10"/>
  <c r="AB11" i="10"/>
  <c r="V11" i="10"/>
  <c r="X11" i="10"/>
  <c r="AC11" i="10"/>
  <c r="W11" i="10"/>
  <c r="O28" i="10"/>
  <c r="U28" i="10"/>
  <c r="AA28" i="10"/>
  <c r="AK29" i="10"/>
  <c r="AN29" i="10"/>
  <c r="AM28" i="10"/>
  <c r="AJ28" i="10"/>
  <c r="AJ29" i="10"/>
  <c r="AM29" i="10"/>
  <c r="M28" i="10"/>
  <c r="Y28" i="10"/>
  <c r="S28" i="10"/>
  <c r="AC23" i="10"/>
  <c r="AB23" i="10"/>
  <c r="W23" i="10"/>
  <c r="V23" i="10"/>
  <c r="AD23" i="10"/>
  <c r="X23" i="10"/>
  <c r="D29" i="10"/>
  <c r="N22" i="9"/>
  <c r="C29" i="10" s="1"/>
  <c r="P29" i="10" s="1"/>
  <c r="N10" i="9"/>
  <c r="C17" i="10" s="1"/>
  <c r="J15" i="9"/>
  <c r="K15" i="9" s="1"/>
  <c r="J25" i="9"/>
  <c r="K25" i="9" s="1"/>
  <c r="J24" i="9"/>
  <c r="K24" i="9" s="1"/>
  <c r="B20" i="9"/>
  <c r="U20" i="9" s="1"/>
  <c r="X17" i="10" l="1"/>
  <c r="AD17" i="10"/>
  <c r="V17" i="10"/>
  <c r="AB17" i="10"/>
  <c r="AC17" i="10"/>
  <c r="W17" i="10"/>
  <c r="AK28" i="10"/>
  <c r="AN28" i="10"/>
  <c r="AI28" i="10"/>
  <c r="AL28" i="10"/>
  <c r="W29" i="10"/>
  <c r="X29" i="10"/>
  <c r="AD29" i="10"/>
  <c r="AC29" i="10"/>
  <c r="M29" i="10"/>
  <c r="S29" i="10"/>
  <c r="V29" i="10" s="1"/>
  <c r="Y29" i="10"/>
  <c r="AB29" i="10" s="1"/>
  <c r="N20" i="9"/>
  <c r="C27" i="10" s="1"/>
  <c r="N19" i="9"/>
  <c r="C26" i="10" s="1"/>
  <c r="J23" i="9"/>
  <c r="K23" i="9" s="1"/>
  <c r="J9" i="9"/>
  <c r="K9" i="9" s="1"/>
  <c r="J19" i="9"/>
  <c r="K19" i="9" s="1"/>
  <c r="J18" i="9"/>
  <c r="K18" i="9" s="1"/>
  <c r="J10" i="9"/>
  <c r="K10" i="9" s="1"/>
  <c r="J14" i="9"/>
  <c r="K14" i="9" s="1"/>
  <c r="J17" i="9"/>
  <c r="K17" i="9" s="1"/>
  <c r="J16" i="9"/>
  <c r="K16" i="9" s="1"/>
  <c r="J20" i="9"/>
  <c r="K20" i="9" s="1"/>
  <c r="J22" i="9"/>
  <c r="K22" i="9" s="1"/>
  <c r="J13" i="9"/>
  <c r="K13" i="9" s="1"/>
  <c r="C26" i="8"/>
  <c r="X21" i="9" l="1"/>
  <c r="W21" i="9"/>
  <c r="V21" i="9"/>
  <c r="AD27" i="10"/>
  <c r="AB27" i="10"/>
  <c r="AC27" i="10"/>
  <c r="X27" i="10"/>
  <c r="W27" i="10"/>
  <c r="V27" i="10"/>
  <c r="X26" i="10"/>
  <c r="V26" i="10"/>
  <c r="AD26" i="10"/>
  <c r="AB26" i="10"/>
  <c r="W26" i="10"/>
  <c r="AC26" i="10"/>
  <c r="AL29" i="10"/>
  <c r="AI29" i="10"/>
  <c r="B5" i="9"/>
  <c r="U5" i="9" s="1"/>
  <c r="J8" i="9"/>
  <c r="K8" i="9" s="1"/>
  <c r="J7" i="9"/>
  <c r="K7" i="9" s="1"/>
  <c r="W22" i="9" l="1"/>
  <c r="X22" i="9"/>
  <c r="V22" i="9"/>
  <c r="N5" i="9"/>
  <c r="C12" i="10" s="1"/>
  <c r="P12" i="10" s="1"/>
  <c r="J4" i="9"/>
  <c r="K4" i="9" s="1"/>
  <c r="J5" i="9"/>
  <c r="K5" i="9" s="1"/>
  <c r="AB12" i="10" l="1"/>
  <c r="V12" i="10"/>
  <c r="W12" i="10"/>
  <c r="AD12" i="10"/>
  <c r="AC12" i="10"/>
  <c r="X12" i="10"/>
  <c r="B11" i="9" l="1"/>
  <c r="U11" i="9" s="1"/>
  <c r="B21" i="9"/>
  <c r="U21" i="9" s="1"/>
  <c r="J6" i="9"/>
  <c r="K6" i="9" s="1"/>
  <c r="N11" i="9" l="1"/>
  <c r="C18" i="10" s="1"/>
  <c r="N21" i="9"/>
  <c r="C28" i="10" s="1"/>
  <c r="P28" i="10" s="1"/>
  <c r="B12" i="9"/>
  <c r="U12" i="9" s="1"/>
  <c r="J11" i="9"/>
  <c r="K11" i="9" s="1"/>
  <c r="AD18" i="10" l="1"/>
  <c r="AC18" i="10"/>
  <c r="X18" i="10"/>
  <c r="W18" i="10"/>
  <c r="AB18" i="10"/>
  <c r="V18" i="10"/>
  <c r="W28" i="10"/>
  <c r="AB28" i="10"/>
  <c r="X28" i="10"/>
  <c r="V28" i="10"/>
  <c r="AC28" i="10"/>
  <c r="AD28" i="10"/>
  <c r="N12" i="9"/>
  <c r="C19" i="10" s="1"/>
  <c r="J12" i="9"/>
  <c r="K12" i="9" s="1"/>
  <c r="J21" i="9"/>
  <c r="K21" i="9" s="1"/>
  <c r="V25" i="4"/>
  <c r="W25" i="4" s="1"/>
  <c r="H25" i="4"/>
  <c r="G25" i="4"/>
  <c r="F25" i="4"/>
  <c r="J25" i="4" s="1"/>
  <c r="V19" i="4"/>
  <c r="W19" i="4" s="1"/>
  <c r="H24" i="4"/>
  <c r="G24" i="4"/>
  <c r="F24" i="4"/>
  <c r="J24" i="4" s="1"/>
  <c r="V13" i="4"/>
  <c r="W13" i="4" s="1"/>
  <c r="H23" i="4"/>
  <c r="G23" i="4"/>
  <c r="F23" i="4"/>
  <c r="J23" i="4" s="1"/>
  <c r="V12" i="4"/>
  <c r="W12" i="4" s="1"/>
  <c r="H22" i="4"/>
  <c r="G22" i="4"/>
  <c r="F22" i="4"/>
  <c r="J22" i="4" s="1"/>
  <c r="V24" i="4"/>
  <c r="W24" i="4" s="1"/>
  <c r="H21" i="4"/>
  <c r="G21" i="4"/>
  <c r="F21" i="4"/>
  <c r="J21" i="4" s="1"/>
  <c r="V18" i="4"/>
  <c r="W18" i="4" s="1"/>
  <c r="H20" i="4"/>
  <c r="G20" i="4"/>
  <c r="F20" i="4"/>
  <c r="J20" i="4" s="1"/>
  <c r="K20" i="4" s="1"/>
  <c r="L20" i="4" s="1"/>
  <c r="V11" i="4"/>
  <c r="W11" i="4" s="1"/>
  <c r="H19" i="4"/>
  <c r="G19" i="4"/>
  <c r="F19" i="4"/>
  <c r="J19" i="4" s="1"/>
  <c r="V10" i="4"/>
  <c r="W10" i="4" s="1"/>
  <c r="H18" i="4"/>
  <c r="G18" i="4"/>
  <c r="F18" i="4"/>
  <c r="J18" i="4" s="1"/>
  <c r="V23" i="4"/>
  <c r="W23" i="4" s="1"/>
  <c r="H17" i="4"/>
  <c r="G17" i="4"/>
  <c r="F17" i="4"/>
  <c r="J17" i="4" s="1"/>
  <c r="V17" i="4"/>
  <c r="W17" i="4" s="1"/>
  <c r="H16" i="4"/>
  <c r="G16" i="4"/>
  <c r="F16" i="4"/>
  <c r="J16" i="4" s="1"/>
  <c r="V9" i="4"/>
  <c r="W9" i="4" s="1"/>
  <c r="H15" i="4"/>
  <c r="G15" i="4"/>
  <c r="F15" i="4"/>
  <c r="J15" i="4" s="1"/>
  <c r="V8" i="4"/>
  <c r="W8" i="4" s="1"/>
  <c r="H14" i="4"/>
  <c r="G14" i="4"/>
  <c r="F14" i="4"/>
  <c r="J14" i="4" s="1"/>
  <c r="V22" i="4"/>
  <c r="W22" i="4" s="1"/>
  <c r="H13" i="4"/>
  <c r="G13" i="4"/>
  <c r="F13" i="4"/>
  <c r="J13" i="4" s="1"/>
  <c r="V16" i="4"/>
  <c r="W16" i="4" s="1"/>
  <c r="H12" i="4"/>
  <c r="G12" i="4"/>
  <c r="F12" i="4"/>
  <c r="J12" i="4" s="1"/>
  <c r="V7" i="4"/>
  <c r="W7" i="4" s="1"/>
  <c r="H11" i="4"/>
  <c r="G11" i="4"/>
  <c r="F11" i="4"/>
  <c r="J11" i="4" s="1"/>
  <c r="V6" i="4"/>
  <c r="W6" i="4" s="1"/>
  <c r="H10" i="4"/>
  <c r="G10" i="4"/>
  <c r="F10" i="4"/>
  <c r="J10" i="4" s="1"/>
  <c r="V21" i="4"/>
  <c r="W21" i="4" s="1"/>
  <c r="H9" i="4"/>
  <c r="G9" i="4"/>
  <c r="F9" i="4"/>
  <c r="J9" i="4" s="1"/>
  <c r="V15" i="4"/>
  <c r="W15" i="4" s="1"/>
  <c r="H8" i="4"/>
  <c r="G8" i="4"/>
  <c r="F8" i="4"/>
  <c r="J8" i="4" s="1"/>
  <c r="V5" i="4"/>
  <c r="W5" i="4" s="1"/>
  <c r="H7" i="4"/>
  <c r="G7" i="4"/>
  <c r="F7" i="4"/>
  <c r="J7" i="4" s="1"/>
  <c r="V4" i="4"/>
  <c r="W4" i="4" s="1"/>
  <c r="H6" i="4"/>
  <c r="G6" i="4"/>
  <c r="F6" i="4"/>
  <c r="J6" i="4" s="1"/>
  <c r="K6" i="4" s="1"/>
  <c r="L6" i="4" s="1"/>
  <c r="V20" i="4"/>
  <c r="W20" i="4" s="1"/>
  <c r="H5" i="4"/>
  <c r="G5" i="4"/>
  <c r="F5" i="4"/>
  <c r="J5" i="4" s="1"/>
  <c r="V14" i="4"/>
  <c r="W14" i="4" s="1"/>
  <c r="H4" i="4"/>
  <c r="G4" i="4"/>
  <c r="F4" i="4"/>
  <c r="J4" i="4" s="1"/>
  <c r="V3" i="4"/>
  <c r="W3" i="4" s="1"/>
  <c r="H3" i="4"/>
  <c r="G3" i="4"/>
  <c r="F3" i="4"/>
  <c r="J3" i="4" s="1"/>
  <c r="V2" i="4"/>
  <c r="W2" i="4" s="1"/>
  <c r="H2" i="4"/>
  <c r="G2" i="4"/>
  <c r="F2" i="4"/>
  <c r="J2" i="4" s="1"/>
  <c r="K2" i="4" s="1"/>
  <c r="L2" i="4" s="1"/>
  <c r="AC19" i="10" l="1"/>
  <c r="AD19" i="10"/>
  <c r="X19" i="10"/>
  <c r="W19" i="10"/>
  <c r="AB19" i="10"/>
  <c r="V19" i="10"/>
  <c r="K8" i="4"/>
  <c r="L8" i="4" s="1"/>
  <c r="K12" i="4"/>
  <c r="L12" i="4" s="1"/>
  <c r="K14" i="4"/>
  <c r="L14" i="4" s="1"/>
  <c r="K16" i="4"/>
  <c r="L16" i="4" s="1"/>
  <c r="K22" i="4"/>
  <c r="L22" i="4" s="1"/>
  <c r="K24" i="4"/>
  <c r="L24" i="4" s="1"/>
  <c r="K3" i="4"/>
  <c r="L3" i="4" s="1"/>
  <c r="K9" i="4"/>
  <c r="L9" i="4" s="1"/>
  <c r="K15" i="4"/>
  <c r="L15" i="4" s="1"/>
  <c r="K19" i="4"/>
  <c r="L19" i="4" s="1"/>
  <c r="K4" i="4"/>
  <c r="L4" i="4" s="1"/>
  <c r="K11" i="4"/>
  <c r="L11" i="4" s="1"/>
  <c r="K25" i="4"/>
  <c r="L25" i="4" s="1"/>
  <c r="K5" i="4"/>
  <c r="L5" i="4" s="1"/>
  <c r="K13" i="4"/>
  <c r="L13" i="4" s="1"/>
  <c r="K23" i="4"/>
  <c r="L23" i="4" s="1"/>
  <c r="K10" i="4"/>
  <c r="L10" i="4" s="1"/>
  <c r="K18" i="4"/>
  <c r="L18" i="4" s="1"/>
  <c r="K7" i="4"/>
  <c r="L7" i="4" s="1"/>
  <c r="K17" i="4"/>
  <c r="L17" i="4" s="1"/>
  <c r="K21" i="4"/>
  <c r="L2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Ellström Magnus</author>
    <author>Olsson, Anna-Karin</author>
  </authors>
  <commentList>
    <comment ref="C4" authorId="0" shapeId="0" xr:uid="{9BE55889-C10D-46AE-B47F-BB2344C64FA7}">
      <text>
        <r>
          <rPr>
            <sz val="11"/>
            <color indexed="81"/>
            <rFont val="Calibri"/>
            <family val="2"/>
            <scheme val="minor"/>
          </rPr>
          <t>Det kan till exempel vara miljöer som betecknats ha naturvärde enligt naturvärdesinventeringar, viktiga enskilda strukturer eller del av ett större sammanhängande område av måttlig kvalitet eller mer som i egenskap av sin storlek är viktig för biologisk mångfald. Skriv in vad som avses i kolumnen "kommentarer".</t>
        </r>
      </text>
    </comment>
    <comment ref="C5" authorId="0" shapeId="0" xr:uid="{6932406A-9B3F-4584-A36F-109FB51FD7FE}">
      <text>
        <r>
          <rPr>
            <sz val="11"/>
            <color indexed="81"/>
            <rFont val="Calibri"/>
            <family val="2"/>
            <scheme val="minor"/>
          </rPr>
          <t>Ett komplext ekosystem kräver lång tid för att utvecklas i alla sina beståndsdelar, såväl ovanjordisk som underjordisk flora och fauna. Därför är ett moget ekosystem sällan yngre än 30 år. Känsliga arter som kräver ett komplext ekosystem för sin överlevnad går inte att överföra till en miljö där det mogna ekosystemets komplexitet saknas.</t>
        </r>
      </text>
    </comment>
    <comment ref="C6" authorId="0" shapeId="0" xr:uid="{BABFE934-2AD5-4753-8E29-E01698F9DA0A}">
      <text>
        <r>
          <rPr>
            <sz val="11"/>
            <color indexed="81"/>
            <rFont val="Calibri"/>
            <family val="2"/>
          </rPr>
          <t>Exempel på konnektivitet är gröna korridorer eller spridningsvägar. Information kan sökas i handlingsplaner för grön infrastruktur hos länsstyrelser, regioner eller kommuner.</t>
        </r>
      </text>
    </comment>
    <comment ref="C8" authorId="0" shapeId="0" xr:uid="{B5D2D0F2-A725-4FFE-8BC0-F39FF77E1DAB}">
      <text>
        <r>
          <rPr>
            <sz val="11"/>
            <color indexed="81"/>
            <rFont val="Calibri"/>
            <family val="2"/>
            <scheme val="minor"/>
          </rPr>
          <t>Särskilt skyddsvärda träd är mycket viktiga för den biologiska mångfalden.
Generellt anses särskilt skyddsvärda träd vara:
Jätteträd: Levande eller döda träd som är grövre än en meter i diameter på det smalaste stället under brösthöjd.
Mycket gamla träd: Levande eller död gran, tall, ek och 
bok som är äldre än 200 år. Övriga trädslag som är äldre än 140 år.
Grova hålträd: Levande eller döda träd som är grövre än 40 cm i diameter i brösthöjd med utvecklad hålighet i huvudstammen.</t>
        </r>
      </text>
    </comment>
    <comment ref="C9" authorId="0" shapeId="0" xr:uid="{3FDE5241-15BA-41CF-B724-85BD188E031B}">
      <text>
        <r>
          <rPr>
            <sz val="11"/>
            <color indexed="81"/>
            <rFont val="Calibri"/>
            <family val="2"/>
            <scheme val="minor"/>
          </rPr>
          <t>Vad som är skyddsvärt avgörs av betraktaren och sammanhanget. Vid större inventeringar över större områden bestäms vilka krav som ska gälla, och dessa kan variera beroende på syftet med inventeringen. Vid mindre undersökningar förekommer andra och sinsemellan olika definitioner på vad som är ett skyddsvärt träd. Enstaka träd kan således vara så speciella att de betraktas som skyddsvärda eller intressanta av den enskilde betraktaren.
Träd äldre än 50 år bör anses vara skyddsvärda oavsett art eller skick enbart på grund av den roll ett träd spelar för biologisk mångfald. I norra delar av landet utvecklar träd viktiga naturvärden redan efter 40-50 år.  Gamla träd som måste fällas bör få ligga kvar i området som faunadepå.</t>
        </r>
      </text>
    </comment>
    <comment ref="C10" authorId="0" shapeId="0" xr:uid="{C24FC730-85BD-47FD-8182-0A2B3391D750}">
      <text>
        <r>
          <rPr>
            <sz val="11"/>
            <color indexed="81"/>
            <rFont val="Calibri"/>
            <family val="2"/>
            <scheme val="minor"/>
          </rPr>
          <t>Alla alléer är generellt skyddade biotoper på grund av deras betydelse för biologisk mångfald.  En allé ska bestå av minst fem lövträd som är planterade i en enkel eller 
dubbel rad längs en väg eller det som tidigare utgjort en väg eller i ett i övrigt öppet landskap.
Mer information finns på Naturvårdsverket.</t>
        </r>
      </text>
    </comment>
    <comment ref="C11" authorId="0" shapeId="0" xr:uid="{47268937-16B6-4E1C-8179-2C2AC53D1D50}">
      <text>
        <r>
          <rPr>
            <sz val="11"/>
            <color indexed="81"/>
            <rFont val="Calibri"/>
            <family val="2"/>
            <scheme val="minor"/>
          </rPr>
          <t>-Källa med omgivande våtmark i jordbruksmark
-Odlingsröse i jordbruksmark
-Pilevall
-Småvatten och våtmark i jordbruksmark
-Stenmur i jordbruksmark
-Åkerholme</t>
        </r>
      </text>
    </comment>
    <comment ref="C12" authorId="0" shapeId="0" xr:uid="{FDFCACCF-D0EE-40E8-A07D-C4E58711F59F}">
      <text>
        <r>
          <rPr>
            <sz val="11"/>
            <color indexed="81"/>
            <rFont val="Calibri"/>
            <family val="2"/>
          </rPr>
          <t>Information kan hittas på t.ex. SLU Artdatabanken. Anteckna vilka arter som finns och beskriv eventuella bevarande och förstärkande åtgärder.</t>
        </r>
      </text>
    </comment>
    <comment ref="C13" authorId="0" shapeId="0" xr:uid="{4650B86C-E7EF-413E-B8A9-B23B3A624DC6}">
      <text>
        <r>
          <rPr>
            <sz val="11"/>
            <color indexed="81"/>
            <rFont val="Calibri"/>
            <family val="2"/>
          </rPr>
          <t>Information om åtgärdsprogram finns på SLU Artdataportalen, Naturvårdsverket och Havs- och vattenmyndigheten. Anteckna vilka arter och/eller miljöer som finns och beskriv eventuella bevarande och förstärkande åtgärder.</t>
        </r>
      </text>
    </comment>
    <comment ref="C14" authorId="0" shapeId="0" xr:uid="{D53F3DEC-CC7C-47A3-A327-2D510B57D6DB}">
      <text>
        <r>
          <rPr>
            <sz val="8"/>
            <color indexed="81"/>
            <rFont val="Calibri"/>
            <family val="2"/>
            <scheme val="minor"/>
          </rPr>
          <t xml:space="preserve"> </t>
        </r>
        <r>
          <rPr>
            <sz val="10"/>
            <color indexed="81"/>
            <rFont val="Calibri"/>
            <family val="2"/>
            <scheme val="minor"/>
          </rPr>
          <t>Ö</t>
        </r>
        <r>
          <rPr>
            <sz val="11"/>
            <color indexed="81"/>
            <rFont val="Calibri"/>
            <family val="2"/>
            <scheme val="minor"/>
          </rPr>
          <t>ppet vatten, såsom exempel hav, sjö, damm, vattendrag, bäckar, källor och andra småvatten, är viktiga för biologisk mångfald.</t>
        </r>
      </text>
    </comment>
    <comment ref="C15" authorId="0" shapeId="0" xr:uid="{EF4AE388-03EE-439F-9701-D57E205D5EDB}">
      <text>
        <r>
          <rPr>
            <sz val="11"/>
            <color indexed="81"/>
            <rFont val="Calibri"/>
            <family val="2"/>
            <scheme val="minor"/>
          </rPr>
          <t>Omfattar även kärr och mossar.</t>
        </r>
      </text>
    </comment>
    <comment ref="C19" authorId="0" shapeId="0" xr:uid="{8CD61E92-FBCE-46B9-B0C9-6455BC4B7145}">
      <text>
        <r>
          <rPr>
            <sz val="11"/>
            <color indexed="81"/>
            <rFont val="Calibri"/>
            <family val="2"/>
            <scheme val="minor"/>
          </rPr>
          <t xml:space="preserve">Inhemska arter stödjer komplexa lokala ekosystem bättre än främmande arter (som inte är evolutionärt anpassade till platsen) vilket i sin tur genererar fler ekosystemtjänster av hög kvalitet. </t>
        </r>
      </text>
    </comment>
    <comment ref="C20" authorId="0" shapeId="0" xr:uid="{CB6D4362-B179-433C-A5AD-0E86DCE494F2}">
      <text>
        <r>
          <rPr>
            <sz val="11"/>
            <color indexed="81"/>
            <rFont val="Calibri"/>
            <family val="2"/>
            <scheme val="minor"/>
          </rPr>
          <t>Information finns på Naturvårdsverket. Om invasiva främmande arter förekommer, notera vilka arter som avses och deras utbredning.</t>
        </r>
      </text>
    </comment>
    <comment ref="C21" authorId="0" shapeId="0" xr:uid="{22457511-F291-46A2-ACEF-76B28E0043D4}">
      <text>
        <r>
          <rPr>
            <sz val="11"/>
            <color indexed="81"/>
            <rFont val="Calibri"/>
            <family val="2"/>
            <scheme val="minor"/>
          </rPr>
          <t>Finns det speciella naturmiljöer eller strukturer som inte omfattas av ESTER ovan? Beskriv strukturerna i fältet "Kommentarer".</t>
        </r>
      </text>
    </comment>
    <comment ref="C29" authorId="0" shapeId="0" xr:uid="{93F8BFB1-216E-4DCE-B2AA-C1BB31E2824C}">
      <text>
        <r>
          <rPr>
            <sz val="11"/>
            <color indexed="81"/>
            <rFont val="Tahoma"/>
            <family val="2"/>
          </rPr>
          <t>I motsats till klippta gräsmattors monokultur, grönytor som är värdefulla för det ekologiska samspelet genom sin sammansättning eller artrikedom tex gröna tak, artrika innergårdar och grönområden samt gröna samband i gaturummen.</t>
        </r>
      </text>
    </comment>
    <comment ref="C30" authorId="0" shapeId="0" xr:uid="{FA73CD13-189A-440B-8B73-4C8E5539683B}">
      <text>
        <r>
          <rPr>
            <sz val="11"/>
            <color indexed="81"/>
            <rFont val="Calibri"/>
            <family val="2"/>
            <scheme val="minor"/>
          </rPr>
          <t>Med buller avses inte exakta riktvärden. Användaren får själv bedöma störningsgraden av ljudföroreningar.</t>
        </r>
      </text>
    </comment>
    <comment ref="C31" authorId="0" shapeId="0" xr:uid="{BE782DC7-EA0D-40F3-9AC7-C03443D9029A}">
      <text>
        <r>
          <rPr>
            <sz val="11"/>
            <color indexed="81"/>
            <rFont val="Calibri"/>
            <family val="2"/>
            <scheme val="minor"/>
          </rPr>
          <t>De vetenskapliga beläggen ökar för att ljusföroreningar har betydande ekologiska konsekvenser, och för att det är ett underskattat miljöproblem som redan idag har en effekt på arters överlevnad.
Ljusets ekologiska effekter är komplexa och beror på belysningens karaktär och egenskaper, såsom ljusstyrka, riktning, polarisering och flimmer. Det är därför viktigt vilken ljuskälla, effekt, ljusspridning med mera, som används.
Information finns på bland annat SLU.</t>
        </r>
      </text>
    </comment>
    <comment ref="C43" authorId="0" shapeId="0" xr:uid="{F3827FEB-1B6A-4BD3-8236-6C581AA7828F}">
      <text>
        <r>
          <rPr>
            <sz val="11"/>
            <color indexed="81"/>
            <rFont val="Calibri"/>
            <family val="2"/>
            <scheme val="minor"/>
          </rPr>
          <t>Tänk även på grönytor längs torg, bostadsgator och privata trädgårdar samt spridningmöjligheter till naturmiljöer utanför undersökningsområdet. 
Notera i fältet "kommentarer" vilka artgrupper som eventuellt har dåliga förutsättningar.</t>
        </r>
      </text>
    </comment>
    <comment ref="C44" authorId="0" shapeId="0" xr:uid="{8971ADEF-427D-4088-9980-C0B68E527864}">
      <text>
        <r>
          <rPr>
            <sz val="11"/>
            <color indexed="81"/>
            <rFont val="Calibri"/>
            <family val="2"/>
            <scheme val="minor"/>
          </rPr>
          <t xml:space="preserve">Tänk särskilt på hur habitat kan påverkas av områdets förändring. Signalarter, nyckelarter och rödlistade arter kan indikera hotade naturtyper och bör beaktas särskilt. </t>
        </r>
      </text>
    </comment>
    <comment ref="C46" authorId="0" shapeId="0" xr:uid="{A9228956-B80F-46B1-9A06-52CEE99FA203}">
      <text>
        <r>
          <rPr>
            <sz val="11"/>
            <color indexed="81"/>
            <rFont val="Calibri"/>
            <family val="2"/>
            <scheme val="minor"/>
          </rPr>
          <t>Genom fotosyntesen omvandlar växtligheten koldioxid som binds in som kol. Växtligheten omsätter även näringsämnen så som kväve och fosfor.
Tänk på att om en yta är flerskiktad (både busk- och trädskikt på samma yta) ska den räknas dubbelt. Dvs, är halva ytan täckt av både buskar och träd så är täckningen 100%, dvs man svarar &gt;60%.</t>
        </r>
      </text>
    </comment>
    <comment ref="C47" authorId="0" shapeId="0" xr:uid="{DEB209F2-6E69-4470-975B-F0466B593C73}">
      <text>
        <r>
          <rPr>
            <sz val="11"/>
            <color indexed="81"/>
            <rFont val="Calibri"/>
            <family val="2"/>
            <scheme val="minor"/>
          </rPr>
          <t>Löv, barr, grenar och andra döda växtdelar förmultnar och bildar naturliga jordlager.</t>
        </r>
      </text>
    </comment>
    <comment ref="C48" authorId="0" shapeId="0" xr:uid="{4EA1E65C-D8CC-426B-AE10-C278E809D95E}">
      <text>
        <r>
          <rPr>
            <sz val="11"/>
            <color indexed="81"/>
            <rFont val="Calibri"/>
            <family val="2"/>
            <scheme val="minor"/>
          </rPr>
          <t xml:space="preserve">Ostörd markhorisont, dvs. jord med naturligt bildade jordlager som ej har störts genom grävning, kompaktering eller förorening, hyser komplexa jordekosystem med mikroorganismer, såväl växter, djur och svampar, som bidrar med många viktiga ekosystemtjänster. </t>
        </r>
      </text>
    </comment>
    <comment ref="C49" authorId="0" shapeId="0" xr:uid="{E896FEBE-75E6-4906-90DB-BD8722EE22FB}">
      <text>
        <r>
          <rPr>
            <sz val="11"/>
            <color indexed="81"/>
            <rFont val="Tahoma"/>
            <family val="2"/>
          </rPr>
          <t>Genomsläpplig mark har jordarter med bra infiltrationskapacitet som t.ex fingrus, sand, grova siltjordar och torv.</t>
        </r>
        <r>
          <rPr>
            <b/>
            <sz val="9"/>
            <color indexed="81"/>
            <rFont val="Tahoma"/>
            <family val="2"/>
          </rPr>
          <t xml:space="preserve"> </t>
        </r>
      </text>
    </comment>
    <comment ref="C50" authorId="1" shapeId="0" xr:uid="{2CF70A85-E81B-4A31-BB76-F854A76CDFCE}">
      <text>
        <r>
          <rPr>
            <sz val="11"/>
            <color indexed="81"/>
            <rFont val="Tahoma"/>
            <family val="2"/>
          </rPr>
          <t>Exempelvis naturliga bäckdrag, våtmarker, biodiken, dagvattendammar.</t>
        </r>
      </text>
    </comment>
    <comment ref="C51" authorId="0" shapeId="0" xr:uid="{9DCDF6B8-C2B3-4BD1-8258-433F83CE3639}">
      <text>
        <r>
          <rPr>
            <sz val="11"/>
            <color indexed="81"/>
            <rFont val="Calibri"/>
            <family val="2"/>
            <scheme val="minor"/>
          </rPr>
          <t>Behöver grönytan till exempel vattnas eller gödslas tyder det på att tjänsten är svag.</t>
        </r>
      </text>
    </comment>
    <comment ref="C55" authorId="0" shapeId="0" xr:uid="{F99B9A28-364B-476D-8147-43AC03CF119B}">
      <text>
        <r>
          <rPr>
            <sz val="11"/>
            <color indexed="81"/>
            <rFont val="Calibri"/>
            <family val="2"/>
            <scheme val="minor"/>
          </rPr>
          <t>Med hårdgjord mark avses tidigare genomsläpplig mark som belagts med plattor, asfalt, natursten eller liknande som täcker ytan helt eller med fogar som bara medger lite infiltration av vatten.</t>
        </r>
      </text>
    </comment>
    <comment ref="C56" authorId="0" shapeId="0" xr:uid="{8426E01F-A3AD-4094-B195-08F2575719CF}">
      <text>
        <r>
          <rPr>
            <sz val="11"/>
            <color indexed="81"/>
            <rFont val="Calibri"/>
            <family val="2"/>
            <scheme val="minor"/>
          </rPr>
          <t>Jämför med klassificeringen av åkermark i området. Ogräs som älskar kväve t.ex. nässlor och kirskål är en indikation på god näringsstatus i jorden. En mörk (humusrik) jord är ett tecken på bra struktur för odling och indikerar god jordmånsbildning i området.
Notera även att igenväxt äldre jordbruksmark kan beså  av bördiga jordar som har potential att renoveras och åter användas inom jordbruket.</t>
        </r>
      </text>
    </comment>
    <comment ref="C58" authorId="0" shapeId="0" xr:uid="{42687DAA-88CF-4CD1-B99A-E27D82BE93C5}">
      <text>
        <r>
          <rPr>
            <sz val="11"/>
            <color indexed="81"/>
            <rFont val="Calibri"/>
            <family val="2"/>
            <scheme val="minor"/>
          </rPr>
          <t>Buskar och träd bidrar till hög grad till reglering av lokalklimat genom bland annat skuggning och läbildning.</t>
        </r>
      </text>
    </comment>
    <comment ref="C60" authorId="0" shapeId="0" xr:uid="{EE614A95-CAB6-4666-9A44-34C669E15085}">
      <text>
        <r>
          <rPr>
            <sz val="11"/>
            <color indexed="81"/>
            <rFont val="Calibri"/>
            <family val="2"/>
            <scheme val="minor"/>
          </rPr>
          <t>Större trädsamlingar/ skogar ger förutsättningar för tryckskillnader som driver vindrörelse.</t>
        </r>
      </text>
    </comment>
    <comment ref="C62" authorId="0" shapeId="0" xr:uid="{9DAEAAB9-4D3A-4B73-B51B-9B71864F6FF9}">
      <text>
        <r>
          <rPr>
            <sz val="11"/>
            <color indexed="81"/>
            <rFont val="Calibri"/>
            <family val="2"/>
            <scheme val="minor"/>
          </rPr>
          <t>Glöm inte gröna tak</t>
        </r>
      </text>
    </comment>
    <comment ref="C65" authorId="0" shapeId="0" xr:uid="{5D786E9B-C49B-47D5-9D40-95791C270665}">
      <text>
        <r>
          <rPr>
            <sz val="11"/>
            <color indexed="81"/>
            <rFont val="Calibri"/>
            <family val="2"/>
            <scheme val="minor"/>
          </rPr>
          <t>Vilka markförhållanden råder? Sandiga jordar är ofta mer utsatta för erosion. Leriga jordar med låg humushalt kan vattenmättas och ge upphov till skred.</t>
        </r>
      </text>
    </comment>
    <comment ref="C66" authorId="0" shapeId="0" xr:uid="{BB269F32-63D6-47DC-B5E3-707DF3946C40}">
      <text>
        <r>
          <rPr>
            <sz val="11"/>
            <color indexed="81"/>
            <rFont val="Calibri"/>
            <family val="2"/>
            <scheme val="minor"/>
          </rPr>
          <t>Tänk på markförhållanden. Sandiga jordar är ofta mer utsatta för erosion.  Leriga jordar med låg humushalt kan vattenmättas och ge upphov till skred.</t>
        </r>
      </text>
    </comment>
    <comment ref="C67" authorId="0" shapeId="0" xr:uid="{2C7ABD7F-886A-4B21-B8B9-3FE390AA176C}">
      <text>
        <r>
          <rPr>
            <sz val="11"/>
            <color indexed="81"/>
            <rFont val="Calibri"/>
            <family val="2"/>
            <scheme val="minor"/>
          </rPr>
          <t>Tänk på markförhållanden. Sandiga jordar är ofta mer utsatta för erosion. Jordflykt uppstår ofta på barmark om våren när ytjorden torkat upp. Perenna (fleråriga) rötter håller fast jorden bättre än annuella (ettåriga) rötter.</t>
        </r>
      </text>
    </comment>
    <comment ref="C75" authorId="1" shapeId="0" xr:uid="{8D8E3C77-D301-489D-9867-D9BD009D9584}">
      <text>
        <r>
          <rPr>
            <sz val="11"/>
            <color indexed="81"/>
            <rFont val="Calibri"/>
            <family val="2"/>
            <scheme val="minor"/>
          </rPr>
          <t>En artvariation av träd ger ett bättre skydd mot vindfällen. Vissa arter är mer känsliga för starka vindar än andra. Generellt är monokulturer mer känsliga.</t>
        </r>
      </text>
    </comment>
    <comment ref="C76" authorId="0" shapeId="0" xr:uid="{CE98E13D-28B6-4D39-86A7-9DEC3C540D12}">
      <text>
        <r>
          <rPr>
            <sz val="11"/>
            <color indexed="81"/>
            <rFont val="Tahoma"/>
            <family val="2"/>
          </rPr>
          <t>Lövträd kan effektivt skydda mot eldspridning både bland bebyggelse och i skog genom sin temperatursänkning via transpiration, skydd mot strålningsvärme och gnistor.</t>
        </r>
      </text>
    </comment>
    <comment ref="C77" authorId="0" shapeId="0" xr:uid="{D6827729-67A1-42C6-B6B3-3436A00BCB8D}">
      <text>
        <r>
          <rPr>
            <sz val="11"/>
            <color indexed="81"/>
            <rFont val="Calibri"/>
            <family val="2"/>
            <scheme val="minor"/>
          </rPr>
          <t>Till exempel myrmark, våtmark, dammar eller annan, t.ex. nedsänkt mark som tillfälligt kan fördröja stora mängder vatten.</t>
        </r>
      </text>
    </comment>
    <comment ref="C85" authorId="0" shapeId="0" xr:uid="{597439E6-EB19-4625-A7B9-B5314793D286}">
      <text>
        <r>
          <rPr>
            <sz val="11"/>
            <color indexed="81"/>
            <rFont val="Calibri"/>
            <family val="2"/>
            <scheme val="minor"/>
          </rPr>
          <t xml:space="preserve">Träd eller buskar som visuellt maskerar ljudet eller t.ex. porlande vatten som riktar om fokus. </t>
        </r>
      </text>
    </comment>
    <comment ref="C93" authorId="0" shapeId="0" xr:uid="{43340CC6-24A3-404E-8A33-7DD3E95851CE}">
      <text>
        <r>
          <rPr>
            <sz val="11"/>
            <color indexed="81"/>
            <rFont val="Calibri"/>
            <family val="2"/>
            <scheme val="minor"/>
          </rPr>
          <t>Till exempel områden med ytlig sand, sten och grushögar, död ved, hålträd, högstubbar.</t>
        </r>
      </text>
    </comment>
    <comment ref="C94" authorId="0" shapeId="0" xr:uid="{352BDDF1-BFBF-4FD3-9813-E177ABD87719}">
      <text>
        <r>
          <rPr>
            <sz val="11"/>
            <color indexed="81"/>
            <rFont val="Calibri"/>
            <family val="2"/>
            <scheme val="minor"/>
          </rPr>
          <t>God förekomst omfattar såväl kvalitet som kvantitet med större ytor av nektar- och pollenkällor exempelvis större ängsytor,  lummiga trädgårdar, koloniområden eller annan stadsodling, stadsplanteringar. Tänk på att dubbelblommande växter ofta är sterila, något som är vanligt för prydnadsträd.
Glöm inte buskar och träd exempelvis:
- Sälg
- Lönn
- Rönn
- Hagtorn
- Lind
- Jolster
- Kaprifol
- Bärbuskar
- Fruktträd</t>
        </r>
      </text>
    </comment>
    <comment ref="C95" authorId="0" shapeId="0" xr:uid="{402958F2-F1E8-4C35-802E-F14C7F207537}">
      <text>
        <r>
          <rPr>
            <sz val="11"/>
            <color indexed="81"/>
            <rFont val="Calibri"/>
            <family val="2"/>
            <scheme val="minor"/>
          </rPr>
          <t>Tidigt och sent på säsongen, när endast ett fåtal växter blommar, är det extra viktigt att just dessa växter finns som födokällor i området. Växter som blommar tidig vår och sen höst är exempelelvis olika hassel- vide- och ljungarter.
Glöm inte träd och buskar. Träd och buskar som blommar tidigt är bland annat:
- Sälg
- Vide
- Hassel
- Körsbär
- Plommon
- Brakved
- Krusbär
Träd och buskar som blommar sent är bland annat:
- Ek
- Lind
- Björnbär</t>
        </r>
      </text>
    </comment>
    <comment ref="C103" authorId="0" shapeId="0" xr:uid="{6E0FA72B-48F6-4A52-99F7-2971213028DD}">
      <text>
        <r>
          <rPr>
            <sz val="11"/>
            <color indexed="81"/>
            <rFont val="Calibri"/>
            <family val="2"/>
            <scheme val="minor"/>
          </rPr>
          <t>Till exempel skogsbryn, diken, vegetationsridåer, stenrösen, alléer, åkerrenar, vägrenar, trädgårdar, kolonilotter, stadsodling mm.</t>
        </r>
      </text>
    </comment>
    <comment ref="C107" authorId="0" shapeId="0" xr:uid="{8BF7D3D7-4DD5-4118-A2E7-2F69051DBAAE}">
      <text>
        <r>
          <rPr>
            <sz val="11"/>
            <color indexed="81"/>
            <rFont val="Calibri"/>
            <family val="2"/>
            <scheme val="minor"/>
          </rPr>
          <t>Till exempel  kor, får, get, ren. Djuren bidrar även med råvaran gödsel.</t>
        </r>
      </text>
    </comment>
    <comment ref="C108" authorId="0" shapeId="0" xr:uid="{EA0A8D31-F0D1-4CC5-A8AB-5BF4453F0FA8}">
      <text>
        <r>
          <rPr>
            <sz val="11"/>
            <color indexed="81"/>
            <rFont val="Calibri"/>
            <family val="2"/>
            <scheme val="minor"/>
          </rPr>
          <t xml:space="preserve">Till exempel frukt, bär, spannmål eller grönsaker. </t>
        </r>
      </text>
    </comment>
    <comment ref="C109" authorId="1" shapeId="0" xr:uid="{5CA09923-9AC0-4667-AB61-59DBE663B9B3}">
      <text>
        <r>
          <rPr>
            <sz val="11"/>
            <color indexed="81"/>
            <rFont val="Calibri"/>
            <family val="2"/>
            <scheme val="minor"/>
          </rPr>
          <t>Jakt eller fiske kan bedrivas aktivt alternativt att området har betydelse för bytes/fångstpopulationerna som livsmiljö.</t>
        </r>
      </text>
    </comment>
    <comment ref="C110" authorId="0" shapeId="0" xr:uid="{74C76F43-5775-4F43-ACE5-61707EFD5DC6}">
      <text>
        <r>
          <rPr>
            <sz val="11"/>
            <color indexed="81"/>
            <rFont val="Calibri"/>
            <family val="2"/>
            <scheme val="minor"/>
          </rPr>
          <t>Till exempel fisk, skaldjur, alger. Hit räknas också om ytvatten används till bevattning av odlingar i syfte att producera livsmedel.</t>
        </r>
      </text>
    </comment>
    <comment ref="C116" authorId="0" shapeId="0" xr:uid="{FFC90A37-8500-42D0-BD80-3C095FD68723}">
      <text>
        <r>
          <rPr>
            <sz val="11"/>
            <color indexed="81"/>
            <rFont val="Calibri"/>
            <family val="2"/>
            <scheme val="minor"/>
          </rPr>
          <t>Tillgångar som nyttjas idag eller som kan vara viktiga för framtida uttag, till exempel vattentäkter eller vattenskyddsområden. SGU har information om områden med goda vattenuttagsmöjligheter. Man kan även kontakta kommunen.</t>
        </r>
      </text>
    </comment>
    <comment ref="C118" authorId="0" shapeId="0" xr:uid="{279E2E39-1615-4100-BCA8-EB3493DCE7B2}">
      <text>
        <r>
          <rPr>
            <sz val="11"/>
            <color indexed="81"/>
            <rFont val="Calibri"/>
            <family val="2"/>
            <scheme val="minor"/>
          </rPr>
          <t>Exempelvis till virke och massaved.</t>
        </r>
      </text>
    </comment>
    <comment ref="C119" authorId="0" shapeId="0" xr:uid="{57312902-7DDD-4CB9-AE12-1A781B83E8DA}">
      <text>
        <r>
          <rPr>
            <sz val="11"/>
            <color indexed="81"/>
            <rFont val="Calibri"/>
            <family val="2"/>
            <scheme val="minor"/>
          </rPr>
          <t>Till exempel får, alpacka, ko.</t>
        </r>
      </text>
    </comment>
    <comment ref="C121" authorId="0" shapeId="0" xr:uid="{83F3406D-89EC-43B9-9C37-913571E286F3}">
      <text>
        <r>
          <rPr>
            <sz val="11"/>
            <color indexed="81"/>
            <rFont val="Calibri"/>
            <family val="2"/>
            <scheme val="minor"/>
          </rPr>
          <t>Till exempel hampa, lin, nässlor, alger, tång.</t>
        </r>
      </text>
    </comment>
    <comment ref="C122" authorId="0" shapeId="0" xr:uid="{A66BD2F2-4ACD-4329-8C8B-C4B3819E495F}">
      <text>
        <r>
          <rPr>
            <sz val="11"/>
            <color indexed="81"/>
            <rFont val="Tahoma"/>
            <family val="2"/>
          </rPr>
          <t>Till exempel julgransodling, material till gärdsgårdar eller råvaror till slöjdändamål så som näver- och rotslöjd, vide för flätning.</t>
        </r>
      </text>
    </comment>
    <comment ref="C123" authorId="0" shapeId="0" xr:uid="{E529AC50-7C2F-4A70-95AE-88C0C5B8186A}">
      <text>
        <r>
          <rPr>
            <sz val="11"/>
            <color indexed="81"/>
            <rFont val="Calibri"/>
            <family val="2"/>
            <scheme val="minor"/>
          </rPr>
          <t>Till exempel energiskog, energigräs, grödor för vegetabiliska oljor och biogas till förbränning.</t>
        </r>
      </text>
    </comment>
    <comment ref="C124" authorId="0" shapeId="0" xr:uid="{B0115AD6-CAFE-4AFE-B7F4-FC12A6437CE6}">
      <text>
        <r>
          <rPr>
            <sz val="11"/>
            <color indexed="81"/>
            <rFont val="Calibri"/>
            <family val="2"/>
            <scheme val="minor"/>
          </rPr>
          <t>Till exempel pellets, flis.</t>
        </r>
      </text>
    </comment>
    <comment ref="C125" authorId="0" shapeId="0" xr:uid="{F55DE240-05FF-441C-9A59-A9AECCD13F40}">
      <text>
        <r>
          <rPr>
            <sz val="11"/>
            <color indexed="81"/>
            <rFont val="Calibri"/>
            <family val="2"/>
            <scheme val="minor"/>
          </rPr>
          <t>Gödsel och/eller växtmaterial, eller annat från jordbruksverksamhet.</t>
        </r>
      </text>
    </comment>
    <comment ref="C126" authorId="0" shapeId="0" xr:uid="{59400186-0624-47FB-9A8F-DF0F87E03D88}">
      <text>
        <r>
          <rPr>
            <sz val="11"/>
            <color indexed="81"/>
            <rFont val="Calibri"/>
            <family val="2"/>
            <scheme val="minor"/>
          </rPr>
          <t xml:space="preserve">Till exempel restprodukter i form av  avfall från gallring, röjning och  slåtter, insamling av tång. </t>
        </r>
      </text>
    </comment>
    <comment ref="C132" authorId="0" shapeId="0" xr:uid="{CD0B3489-ED66-41DF-A40B-F0C9DF0DFAA0}">
      <text>
        <r>
          <rPr>
            <sz val="11"/>
            <color indexed="81"/>
            <rFont val="Calibri"/>
            <family val="2"/>
            <scheme val="minor"/>
          </rPr>
          <t>Till exempel olika åldersgrupper, eller personer med  funktionsvariationer.</t>
        </r>
      </text>
    </comment>
    <comment ref="C133" authorId="1" shapeId="0" xr:uid="{99AF6626-6952-481F-85AE-6CE5DED30FB4}">
      <text>
        <r>
          <rPr>
            <sz val="11"/>
            <color indexed="81"/>
            <rFont val="Calibri"/>
            <family val="2"/>
            <scheme val="minor"/>
          </rPr>
          <t>Ett stort användande kan vara både positivt och negativt. För vidare utveckling är det viktigt att fundera över om det är önskvärt med ett välbesökt eller lugnt område.</t>
        </r>
      </text>
    </comment>
    <comment ref="C134" authorId="1" shapeId="0" xr:uid="{85A03C5B-4FEF-4D60-ACBA-05EBE87F07D7}">
      <text>
        <r>
          <rPr>
            <sz val="11"/>
            <color indexed="81"/>
            <rFont val="Calibri"/>
            <family val="2"/>
            <scheme val="minor"/>
          </rPr>
          <t>Värdet av närhet till grönområden i staden är välbelagt och har bland annat resulterat i rekommendationer från WHO. Studier visar att de som bor nära en park är mera benägna att använda den. WHO föreslår att varje stadsbo inte bör ha längre än 300 meter till närmsta grönområde, något som bekräftas av danska och svenska studier. Mer info kan hittas på Boverket.</t>
        </r>
      </text>
    </comment>
    <comment ref="C135" authorId="0" shapeId="0" xr:uid="{AC250775-E4CE-4774-8373-FE9ABBA9AE70}">
      <text>
        <r>
          <rPr>
            <sz val="11"/>
            <color indexed="81"/>
            <rFont val="Calibri"/>
            <family val="2"/>
            <scheme val="minor"/>
          </rPr>
          <t>Ytor för till exempel bollspel eller hinderbanor.</t>
        </r>
      </text>
    </comment>
    <comment ref="C136" authorId="0" shapeId="0" xr:uid="{EDE50737-4280-4677-8D18-2B5D3CF0CD58}">
      <text>
        <r>
          <rPr>
            <sz val="11"/>
            <color indexed="81"/>
            <rFont val="Calibri"/>
            <family val="2"/>
            <scheme val="minor"/>
          </rPr>
          <t>Till exemel vandringsleder, skidspår, cykelleder, ridleder.</t>
        </r>
      </text>
    </comment>
    <comment ref="C137" authorId="0" shapeId="0" xr:uid="{00F75F85-B70E-480A-974E-DA04EF1F2ED3}">
      <text>
        <r>
          <rPr>
            <sz val="11"/>
            <color indexed="81"/>
            <rFont val="Calibri"/>
            <family val="2"/>
            <scheme val="minor"/>
          </rPr>
          <t>Till exempel badplats, strand, bryggor, klippor.</t>
        </r>
      </text>
    </comment>
    <comment ref="C138" authorId="0" shapeId="0" xr:uid="{6780241D-9B65-41A9-A1ED-5E15EF18D634}">
      <text>
        <r>
          <rPr>
            <sz val="11"/>
            <color indexed="81"/>
            <rFont val="Calibri"/>
            <family val="2"/>
            <scheme val="minor"/>
          </rPr>
          <t>Till exempel bollplaner med gräs, golf- eller discgolfbanor, ridanläggningar i naturen.</t>
        </r>
      </text>
    </comment>
    <comment ref="C139" authorId="0" shapeId="0" xr:uid="{A8889245-7E4A-4571-9A35-06E4151A4FA9}">
      <text>
        <r>
          <rPr>
            <sz val="11"/>
            <color indexed="81"/>
            <rFont val="Calibri"/>
            <family val="2"/>
            <scheme val="minor"/>
          </rPr>
          <t>Till exempel naturlekplats, träd att klättra i, buskage att leka bland.</t>
        </r>
      </text>
    </comment>
    <comment ref="C152" authorId="0" shapeId="0" xr:uid="{47FA2624-DA96-43A8-ADAB-DECC0AAE43C5}">
      <text>
        <r>
          <rPr>
            <sz val="11"/>
            <color indexed="81"/>
            <rFont val="Calibri"/>
            <family val="2"/>
            <scheme val="minor"/>
          </rPr>
          <t>Till exempel platser för meditation, vila, fiske, plats för paus tex bänkar och bord i grönområden. Tänk även på miljöer där man kan vistas ostörd av andra människor.</t>
        </r>
      </text>
    </comment>
    <comment ref="C153" authorId="1" shapeId="0" xr:uid="{B418BC55-429F-410C-901B-22DB1129F68D}">
      <text>
        <r>
          <rPr>
            <sz val="11"/>
            <color indexed="81"/>
            <rFont val="Tahoma"/>
            <family val="2"/>
          </rPr>
          <t>Tänk på att vegetation reducerar upplevelsen av buller</t>
        </r>
      </text>
    </comment>
    <comment ref="C162" authorId="1" shapeId="0" xr:uid="{AE1F4A16-3674-4111-BC9D-B1F44C30EB76}">
      <text>
        <r>
          <rPr>
            <sz val="11"/>
            <color indexed="81"/>
            <rFont val="Tahoma"/>
            <family val="2"/>
          </rPr>
          <t>Tänk på att behov av naturmiljöer kan  uppstå om det planeras nya förskolor/skolor inom området.</t>
        </r>
      </text>
    </comment>
    <comment ref="C175" authorId="0" shapeId="0" xr:uid="{887E21C4-47A7-4929-8EB1-396515988A87}">
      <text>
        <r>
          <rPr>
            <sz val="11"/>
            <color indexed="81"/>
            <rFont val="Calibri"/>
            <family val="2"/>
            <scheme val="minor"/>
          </rPr>
          <t xml:space="preserve">Tänk på skalan. Det kan vara på nationell, regional eller kommunal nivå ända ner till stadsdel eller platsspecifik nivå.
Typisk natur och vegetation med koppling till en kulturhistorisk kontext, till exempel  kyrkogårdar, alléer, pilevallar, hamlade träd, parker eller betade strandängar. Det kan även vara nyare strukturer som bridrar till platsens identitet så som gröna väggar och gröna tak.
</t>
        </r>
      </text>
    </comment>
    <comment ref="C176" authorId="0" shapeId="0" xr:uid="{E89D3492-6386-4254-8C39-1A7E9EFE08C6}">
      <text>
        <r>
          <rPr>
            <sz val="11"/>
            <color indexed="81"/>
            <rFont val="Calibri"/>
            <family val="2"/>
            <scheme val="minor"/>
          </rPr>
          <t>Till exempel begravningsplats, minneslund,  kultplats.</t>
        </r>
      </text>
    </comment>
    <comment ref="C177" authorId="0" shapeId="0" xr:uid="{96E71A23-4106-4075-B11B-4C74209AEF76}">
      <text>
        <r>
          <rPr>
            <sz val="11"/>
            <color indexed="81"/>
            <rFont val="Calibri"/>
            <family val="2"/>
            <scheme val="minor"/>
          </rPr>
          <t>Till exempel stadspark, vårdträd,  gata med allé.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Rosén Lars</author>
  </authors>
  <commentList>
    <comment ref="D9" authorId="0" shapeId="0" xr:uid="{00000000-0006-0000-0200-000002000000}">
      <text>
        <r>
          <rPr>
            <sz val="11"/>
            <color indexed="81"/>
            <rFont val="Calibri"/>
            <family val="2"/>
            <scheme val="minor"/>
          </rPr>
          <t>Den positiva och negativa påverkan som kan förväntas uppstå till följd av projektets genomförande anges här efter hur man svarat i verktyget för respektive lokaliseringsalternativ:
Mycket negativ (-30%)
Negativ             (-20%)
Viss negativ      (-10%)
Ingen effekt     (0p)
Viss positiv        (+10%)
Positiv               (+20%)
Mycket positiv   (+30%)</t>
        </r>
      </text>
    </comment>
    <comment ref="H9" authorId="0" shapeId="0" xr:uid="{00000000-0006-0000-0200-000003000000}">
      <text>
        <r>
          <rPr>
            <sz val="11"/>
            <color indexed="81"/>
            <rFont val="Calibri"/>
            <family val="2"/>
            <scheme val="minor"/>
          </rPr>
          <t>Den positiva  påverkan som kan förväntas uppstå till följd av kompensationsåtgärder anges här efter hur man svarat i verktyget för respektive lokaliseringsalternativ:
Ingen effekt     (0p)
Viss positiv        (+5%)
Positiv               (+10%)
Mycket positiv   (+20%)</t>
        </r>
      </text>
    </comment>
    <comment ref="C10" authorId="0" shapeId="0" xr:uid="{00000000-0006-0000-0200-000001000000}">
      <text>
        <r>
          <rPr>
            <sz val="11"/>
            <color indexed="81"/>
            <rFont val="Calibri"/>
            <family val="2"/>
            <scheme val="minor"/>
          </rPr>
          <t>Här visas tillgången av ekosystemtjänster i procent utifrån vad verktyget kan ge som max.
Ekosystemtjänsterna går inte att jämföra med varandra, utan procentvärdet ska ses som värdet av ekosystemtjänsten på platsen jämfört med maximalt möjligt värde av ekosystemtjänsten enligt verktygets frågebatteri.</t>
        </r>
      </text>
    </comment>
  </commentList>
</comments>
</file>

<file path=xl/sharedStrings.xml><?xml version="1.0" encoding="utf-8"?>
<sst xmlns="http://schemas.openxmlformats.org/spreadsheetml/2006/main" count="1223" uniqueCount="277">
  <si>
    <t>Ekosystemgrupp</t>
  </si>
  <si>
    <t>Ekosystemtjänst</t>
  </si>
  <si>
    <t>Försörjande</t>
  </si>
  <si>
    <t>Stödjande</t>
  </si>
  <si>
    <t>Biologisk mångfald</t>
  </si>
  <si>
    <t>Värdefulla naturtyper</t>
  </si>
  <si>
    <t>Vattenförsörjning</t>
  </si>
  <si>
    <t>Pollinering</t>
  </si>
  <si>
    <t>Skadedjursreglering</t>
  </si>
  <si>
    <t>Energi</t>
  </si>
  <si>
    <t>Reglerande</t>
  </si>
  <si>
    <t>Lokal klimatreglerging</t>
  </si>
  <si>
    <t>Regional/Global klimatreglering</t>
  </si>
  <si>
    <t>Skydd mot extremväder</t>
  </si>
  <si>
    <t>Luftkvalitetsförbättring</t>
  </si>
  <si>
    <t>Färskvatten/rening av vatten</t>
  </si>
  <si>
    <t>Bullerdämpning</t>
  </si>
  <si>
    <t>Dagvattenupptag</t>
  </si>
  <si>
    <t>Erosionsskydd</t>
  </si>
  <si>
    <t>Näringsomsättning</t>
  </si>
  <si>
    <t>Rekreation och friluftsliv</t>
  </si>
  <si>
    <t>Hälsa</t>
  </si>
  <si>
    <t>Motion och träning</t>
  </si>
  <si>
    <t>Sociala interaktioner</t>
  </si>
  <si>
    <t>Undervisning och kunskap</t>
  </si>
  <si>
    <t>Intellektuell och andlig inspiration</t>
  </si>
  <si>
    <t>Estetik</t>
  </si>
  <si>
    <t>Kulturella</t>
  </si>
  <si>
    <t>Matproduktion</t>
  </si>
  <si>
    <t>Material</t>
  </si>
  <si>
    <t>Hur viktig i området?</t>
  </si>
  <si>
    <t>Hur viktig i resultatet?</t>
  </si>
  <si>
    <t>Viktning (dold)</t>
  </si>
  <si>
    <t>Ja</t>
  </si>
  <si>
    <t>Nej</t>
  </si>
  <si>
    <t>Vet ej</t>
  </si>
  <si>
    <t>Lite</t>
  </si>
  <si>
    <t>Medel</t>
  </si>
  <si>
    <t>Mycket</t>
  </si>
  <si>
    <t>Totalt värde</t>
  </si>
  <si>
    <t>Rank</t>
  </si>
  <si>
    <t>Finns ekosystemtjänsten?</t>
  </si>
  <si>
    <t>Resultat (dolda)</t>
  </si>
  <si>
    <t>Rankningsvärde</t>
  </si>
  <si>
    <t>Påverkan</t>
  </si>
  <si>
    <t>Kompensering</t>
  </si>
  <si>
    <t>Viktig</t>
  </si>
  <si>
    <t>Mellan</t>
  </si>
  <si>
    <t>Låg</t>
  </si>
  <si>
    <t>Boverket</t>
  </si>
  <si>
    <t>Frågor</t>
  </si>
  <si>
    <t>Enstaka</t>
  </si>
  <si>
    <t>Flertalet</t>
  </si>
  <si>
    <t>Nej, skydd saknas</t>
  </si>
  <si>
    <t>Ej relevant</t>
  </si>
  <si>
    <t>Ja, skydd finns</t>
  </si>
  <si>
    <t>-</t>
  </si>
  <si>
    <t>Värde</t>
  </si>
  <si>
    <t>2.2 Erosionsskydd</t>
  </si>
  <si>
    <t>2.3 Skydd mot extremväder</t>
  </si>
  <si>
    <t>2.4 Luftrening</t>
  </si>
  <si>
    <t>1.1 Biologisk mångfald</t>
  </si>
  <si>
    <t>1.4 Naturliga kretslopp</t>
  </si>
  <si>
    <t>1.5 Jordmånsbildning</t>
  </si>
  <si>
    <t>1.2 Ekologiskt samspel</t>
  </si>
  <si>
    <t>3.1 Matförsörjning</t>
  </si>
  <si>
    <t>3.2 Vattenförsörjning</t>
  </si>
  <si>
    <t>3.4 Energi</t>
  </si>
  <si>
    <t>3.3 Råvaror</t>
  </si>
  <si>
    <t>4.1 Fysisk hälsa</t>
  </si>
  <si>
    <t>4.3 Kunskap och inspiration</t>
  </si>
  <si>
    <t>4.4 Social interaktion</t>
  </si>
  <si>
    <t>4.5 Kulturarv och identitet</t>
  </si>
  <si>
    <t>Positivt</t>
  </si>
  <si>
    <t>Negativt</t>
  </si>
  <si>
    <t>Både positivt och negativt</t>
  </si>
  <si>
    <t>Finns det i området eller i närheten vattentillgångar såsom sjöar eller vattendrag?</t>
  </si>
  <si>
    <t>Finns det grundvattentillgångar i området?</t>
  </si>
  <si>
    <t>Ingen påverkan</t>
  </si>
  <si>
    <t>Alternativ</t>
  </si>
  <si>
    <t>Alternativ 1</t>
  </si>
  <si>
    <t>Alternativ 2</t>
  </si>
  <si>
    <t>Alternativ 3</t>
  </si>
  <si>
    <t>Negativ</t>
  </si>
  <si>
    <t>Positiv</t>
  </si>
  <si>
    <t>Viss positiv</t>
  </si>
  <si>
    <t>Mycket negativ</t>
  </si>
  <si>
    <t>Viss negativ</t>
  </si>
  <si>
    <t>Mycket positiv</t>
  </si>
  <si>
    <t>Påverkan Alt 1</t>
  </si>
  <si>
    <t>Påverkan Alt 2</t>
  </si>
  <si>
    <t>Påverkan Alt 3</t>
  </si>
  <si>
    <t>Ekosystemjänstkategorier</t>
  </si>
  <si>
    <t>Egna kommentarer</t>
  </si>
  <si>
    <t>Värde (summering)</t>
  </si>
  <si>
    <t>Framtidsvärde</t>
  </si>
  <si>
    <t>Påverkan 1</t>
  </si>
  <si>
    <t>Värde efter påverkan</t>
  </si>
  <si>
    <t>Värde efter påverkan (bara negativ)</t>
  </si>
  <si>
    <t>Värde kvot</t>
  </si>
  <si>
    <t>Påverkan 1 (Kvot)</t>
  </si>
  <si>
    <t>Värde efter negativ (eller ingen) påverkan</t>
  </si>
  <si>
    <t>Tillåter marken och jordlagren i området möjligheter till grundvattenbildning?</t>
  </si>
  <si>
    <t>Kommer påverkan att kompenseras?</t>
  </si>
  <si>
    <t>Delvis</t>
  </si>
  <si>
    <t>Kompensation 1</t>
  </si>
  <si>
    <t>Kompensation 2</t>
  </si>
  <si>
    <t>Kompensation 3</t>
  </si>
  <si>
    <t>Får marken i grönytor lagom tillförsel av vatten och näringsämnen?</t>
  </si>
  <si>
    <t>Finns det information eller guider om naturens betydelse i området?</t>
  </si>
  <si>
    <t>Finns det områden som är fria från ljusföroreningar?</t>
  </si>
  <si>
    <t>Finns det odling av energigrödor i området?</t>
  </si>
  <si>
    <t>Finns det alléer i området?</t>
  </si>
  <si>
    <t>Finns det ängsytor i området?</t>
  </si>
  <si>
    <t>Finns det betesmarker i området?</t>
  </si>
  <si>
    <t>Finns det skogsområden i området?</t>
  </si>
  <si>
    <t>Är jordarterna huvudsakligen genomsläppliga?</t>
  </si>
  <si>
    <t>Innehåller projektområdet en för regionen ovanlig naturtyp?</t>
  </si>
  <si>
    <t>Påverkan 2</t>
  </si>
  <si>
    <t>Påverkan 3</t>
  </si>
  <si>
    <t>Maxpoäng per kategori</t>
  </si>
  <si>
    <t>Antal frågor per kategori</t>
  </si>
  <si>
    <t>Påverkan 2 (Kvot)</t>
  </si>
  <si>
    <t>Påverkan 3 (Kvot)</t>
  </si>
  <si>
    <t>Kompensation Alternativ 1</t>
  </si>
  <si>
    <t>Kompensation Alternativ 3</t>
  </si>
  <si>
    <t>Kompensation Alternativ 2</t>
  </si>
  <si>
    <t>Instruktioner till verktyget</t>
  </si>
  <si>
    <t>Brist (som 5 eller 0)</t>
  </si>
  <si>
    <t>Grattis! Projektet har tillfört ekosystemtjänster!</t>
  </si>
  <si>
    <t>Så här mycket kommer att finnas efter kompensation</t>
  </si>
  <si>
    <t>Vad verktyget inte gör</t>
  </si>
  <si>
    <t>Kompensation</t>
  </si>
  <si>
    <t>Ekosystemtjänstanalys (ESTER)</t>
  </si>
  <si>
    <t>Svarsalternativ nulägesbeskrivning</t>
  </si>
  <si>
    <t>1.3 Livsmiljöer</t>
  </si>
  <si>
    <t>2.1 Reglering av lokalklimat</t>
  </si>
  <si>
    <t>2.5 Reglering av buller</t>
  </si>
  <si>
    <t>2.6 Rening och reglering av vatten</t>
  </si>
  <si>
    <t>2.7 Pollinering</t>
  </si>
  <si>
    <t>2.8 Reglering av skadedjur och skadeväxter</t>
  </si>
  <si>
    <t>4.2 Mentalt välbefinnande</t>
  </si>
  <si>
    <t>Fliken "Sammanställning kategorivis" innehåller uträkningar av medelvärden, från enskilda frågor till kategorier, den behöver man inte använda sig av.</t>
  </si>
  <si>
    <r>
      <rPr>
        <b/>
        <sz val="16"/>
        <color theme="1"/>
        <rFont val="Calibri"/>
        <family val="2"/>
        <scheme val="minor"/>
      </rPr>
      <t>Syfte</t>
    </r>
    <r>
      <rPr>
        <sz val="12"/>
        <color theme="1"/>
        <rFont val="Calibri"/>
        <family val="2"/>
        <scheme val="minor"/>
      </rPr>
      <t xml:space="preserve">
Detta verktyg är utvecklat för att skapa en bild av vilka ekosystemtjänster som finns på en plats som ska projekteras. Det är tänkt att användas för att inte förlora befintliga ekosystemtjänster på platsen vid genomförande av projekt.</t>
    </r>
  </si>
  <si>
    <r>
      <rPr>
        <b/>
        <sz val="14"/>
        <color theme="1"/>
        <rFont val="Calibri"/>
        <family val="2"/>
        <scheme val="minor"/>
      </rPr>
      <t>Kompensation</t>
    </r>
    <r>
      <rPr>
        <sz val="12"/>
        <color theme="1"/>
        <rFont val="Calibri"/>
        <family val="2"/>
        <scheme val="minor"/>
      </rPr>
      <t xml:space="preserve">
Verktyget ger en bild av hur området ser ut idag och hur det kan påverkas av projektet. Exakt vilka kompensationsåtgärder som ska genomföras innefattas inte av verktyget. Man kan dock gå tillbaks till frågorna och se vilka strukturer man kommer att påverka och vidta åtgärder för dessa.</t>
    </r>
  </si>
  <si>
    <r>
      <rPr>
        <b/>
        <sz val="14"/>
        <color theme="1"/>
        <rFont val="Calibri"/>
        <family val="2"/>
        <scheme val="minor"/>
      </rPr>
      <t>Kompensation</t>
    </r>
    <r>
      <rPr>
        <sz val="12"/>
        <color theme="1"/>
        <rFont val="Calibri"/>
        <family val="2"/>
        <scheme val="minor"/>
      </rPr>
      <t xml:space="preserve">
Verktyget ger inte förslag på hur man ska kompensera, mer än att man kan se vilka strukturer man kommer att påverka. 
Generellt så bör skadelindringshierarkin användas. Den säger att man i första hand ska </t>
    </r>
    <r>
      <rPr>
        <i/>
        <sz val="12"/>
        <color theme="1"/>
        <rFont val="Calibri"/>
        <family val="2"/>
        <scheme val="minor"/>
      </rPr>
      <t>undvika</t>
    </r>
    <r>
      <rPr>
        <sz val="12"/>
        <color theme="1"/>
        <rFont val="Calibri"/>
        <family val="2"/>
        <scheme val="minor"/>
      </rPr>
      <t xml:space="preserve"> att påverka ekosystemtjänsten negativt. I andra hand ska man </t>
    </r>
    <r>
      <rPr>
        <i/>
        <sz val="12"/>
        <color theme="1"/>
        <rFont val="Calibri"/>
        <family val="2"/>
        <scheme val="minor"/>
      </rPr>
      <t>minimera</t>
    </r>
    <r>
      <rPr>
        <sz val="12"/>
        <color theme="1"/>
        <rFont val="Calibri"/>
        <family val="2"/>
        <scheme val="minor"/>
      </rPr>
      <t xml:space="preserve"> den skada som uppstår. Skada som uppstår ska sedan i första hand </t>
    </r>
    <r>
      <rPr>
        <i/>
        <sz val="12"/>
        <color theme="1"/>
        <rFont val="Calibri"/>
        <family val="2"/>
        <scheme val="minor"/>
      </rPr>
      <t>utjämnas</t>
    </r>
    <r>
      <rPr>
        <sz val="12"/>
        <color theme="1"/>
        <rFont val="Calibri"/>
        <family val="2"/>
        <scheme val="minor"/>
      </rPr>
      <t xml:space="preserve">, d.v.s. att man kompenserar på samma plats med samma struktur som påverkats, och i andra hand </t>
    </r>
    <r>
      <rPr>
        <i/>
        <sz val="12"/>
        <color theme="1"/>
        <rFont val="Calibri"/>
        <family val="2"/>
        <scheme val="minor"/>
      </rPr>
      <t>ersättas</t>
    </r>
    <r>
      <rPr>
        <sz val="12"/>
        <color theme="1"/>
        <rFont val="Calibri"/>
        <family val="2"/>
        <scheme val="minor"/>
      </rPr>
      <t>, d.v.s. att man kompenserar med något annat eller på en annan plats.</t>
    </r>
  </si>
  <si>
    <r>
      <rPr>
        <b/>
        <i/>
        <sz val="12"/>
        <color theme="1"/>
        <rFont val="Calibri"/>
        <family val="2"/>
        <scheme val="minor"/>
      </rPr>
      <t>Exempel på kompensation:</t>
    </r>
    <r>
      <rPr>
        <sz val="12"/>
        <color theme="1"/>
        <rFont val="Calibri"/>
        <family val="2"/>
        <scheme val="minor"/>
      </rPr>
      <t xml:space="preserve">
Undvika – Fem skyddsvärda träd får stå kvar och exploateringsplanerna avbryts eller anpassas till träden.
Minimera – Av fem skyddsvärda träd får fyra st. stå kvar medan ett avverkas.
Utjämna – Ett avverkat träd kompenseras genom att 5 nya träd planteras inom eller strax utanför exploaterat område.
Ersätta – Ett avverkat träd kompenseras genom att 5 nya träd planteras på annan plats i kommunen.
Ersätta – Ett avverkat träd kompenseras genom att en ängsmark anläggs i anslutning till exploaterat område eller på annan plats i kommunen.
</t>
    </r>
  </si>
  <si>
    <r>
      <rPr>
        <b/>
        <sz val="14"/>
        <color theme="1"/>
        <rFont val="Calibri"/>
        <family val="2"/>
        <scheme val="minor"/>
      </rPr>
      <t>Angående värdering</t>
    </r>
    <r>
      <rPr>
        <sz val="12"/>
        <color theme="1"/>
        <rFont val="Calibri"/>
        <family val="2"/>
        <scheme val="minor"/>
      </rPr>
      <t xml:space="preserve">
Verktyget viktar inte de olika ekosystemtjänsterna, eller frågorna som utgör ekosystemtjänsterna. Resultatet blir en kvot (i procent) som man ska förhålla sig till för varje kategori separat. Denna kvot bör man sträva efter att inte försämra. Procentsatserna kan inte jämföras mellan kategorier.
</t>
    </r>
    <r>
      <rPr>
        <b/>
        <sz val="14"/>
        <color theme="1"/>
        <rFont val="Calibri"/>
        <family val="2"/>
        <scheme val="minor"/>
      </rPr>
      <t>Information</t>
    </r>
    <r>
      <rPr>
        <sz val="12"/>
        <color theme="1"/>
        <rFont val="Calibri"/>
        <family val="2"/>
        <scheme val="minor"/>
      </rPr>
      <t xml:space="preserve">
Verktyget förklarar inte varför det som efterfrågas i verktyget är viktigt för respektive kategori, eller vad olika saker betyder. Där behöver man inhämta kunskap själv. </t>
    </r>
  </si>
  <si>
    <t>Tillgång till EST
0%=  Minimal tillgång
100%= Maximal tillgång</t>
  </si>
  <si>
    <r>
      <t xml:space="preserve">1.1 Biologisk mångfald
</t>
    </r>
    <r>
      <rPr>
        <i/>
        <sz val="12"/>
        <color theme="1"/>
        <rFont val="Calibri"/>
        <family val="2"/>
        <scheme val="minor"/>
      </rPr>
      <t>Variationsrikedom inom arter, mellan arter och av ekosystem möjliggör anpassning och ger motståndskraft.</t>
    </r>
    <r>
      <rPr>
        <sz val="12"/>
        <color theme="1"/>
        <rFont val="Calibri"/>
        <family val="2"/>
        <scheme val="minor"/>
      </rPr>
      <t xml:space="preserve">
</t>
    </r>
  </si>
  <si>
    <r>
      <t xml:space="preserve">1.3 Livsmiljöer
</t>
    </r>
    <r>
      <rPr>
        <i/>
        <sz val="12"/>
        <color theme="1"/>
        <rFont val="Calibri"/>
        <family val="2"/>
        <scheme val="minor"/>
      </rPr>
      <t>Livsmiljöer är en förutsättning för växt- och djurarters fortplantning, födosök och spridning.</t>
    </r>
  </si>
  <si>
    <r>
      <t xml:space="preserve">1.4 Naturliga kretslopp
</t>
    </r>
    <r>
      <rPr>
        <i/>
        <sz val="12"/>
        <color theme="1"/>
        <rFont val="Calibri"/>
        <family val="2"/>
        <scheme val="minor"/>
      </rPr>
      <t>Ekosystemen möjliggör kretslopp av vatten, kol och näringsämnen som kväve och fosfor.</t>
    </r>
  </si>
  <si>
    <r>
      <t xml:space="preserve">1.5 Jordmånsbildning
</t>
    </r>
    <r>
      <rPr>
        <i/>
        <sz val="12"/>
        <color theme="1"/>
        <rFont val="Calibri"/>
        <family val="2"/>
        <scheme val="minor"/>
      </rPr>
      <t>Ekosystemens organismer bryter ned material på och i marken och frigör näringsämnen.</t>
    </r>
  </si>
  <si>
    <r>
      <t xml:space="preserve">2.1 Reglering av lokalklimat
</t>
    </r>
    <r>
      <rPr>
        <i/>
        <sz val="12"/>
        <color theme="1"/>
        <rFont val="Calibri"/>
        <family val="2"/>
        <scheme val="minor"/>
      </rPr>
      <t>Grönska och natur bidrar lokalt till jämnare temperatur, ökad luftfuktighet, skugga och vindskydd.</t>
    </r>
  </si>
  <si>
    <r>
      <t xml:space="preserve">2.2 Erosionsskydd
</t>
    </r>
    <r>
      <rPr>
        <i/>
        <sz val="12"/>
        <color theme="1"/>
        <rFont val="Calibri"/>
        <family val="2"/>
        <scheme val="minor"/>
      </rPr>
      <t>Växternas rötter på land och i vatten binder jord och sediment. Blad och grenar skyddar jorden från att sköljas bort.</t>
    </r>
  </si>
  <si>
    <r>
      <t xml:space="preserve">2.3 Skydd mot extremväder
</t>
    </r>
    <r>
      <rPr>
        <i/>
        <sz val="12"/>
        <color theme="1"/>
        <rFont val="Calibri"/>
        <family val="2"/>
        <scheme val="minor"/>
      </rPr>
      <t>Grönska och natur förebygger och skyddar mot extremväder som storm, höga vågor, översvämning, skyfall, skred och torka.</t>
    </r>
  </si>
  <si>
    <r>
      <t xml:space="preserve">2.4 Luftrening
</t>
    </r>
    <r>
      <rPr>
        <i/>
        <sz val="12"/>
        <color theme="1"/>
        <rFont val="Calibri"/>
        <family val="2"/>
        <scheme val="minor"/>
      </rPr>
      <t>Växtlighet renar luft genom att filtrera och fånga upp föroreningar.</t>
    </r>
  </si>
  <si>
    <r>
      <t xml:space="preserve">2.5 Reglering av buller
</t>
    </r>
    <r>
      <rPr>
        <i/>
        <sz val="12"/>
        <color theme="1"/>
        <rFont val="Calibri"/>
        <family val="2"/>
        <scheme val="minor"/>
      </rPr>
      <t>Växtlighet och icke hårdgjord mark dämpar buller och skapar lugnare miljöer för människor och djur.</t>
    </r>
  </si>
  <si>
    <r>
      <t xml:space="preserve">2.6 Rening och reglering av vatten
</t>
    </r>
    <r>
      <rPr>
        <i/>
        <sz val="12"/>
        <color theme="1"/>
        <rFont val="Calibri"/>
        <family val="2"/>
        <scheme val="minor"/>
      </rPr>
      <t>Våtmarker, grönområden och andra ekosystem fördröjer, filtrerar och renar vatten från föroreningar samt förebygger översvämningar, erosion och torka.</t>
    </r>
  </si>
  <si>
    <r>
      <t xml:space="preserve">3.1 Matförsörjning
</t>
    </r>
    <r>
      <rPr>
        <i/>
        <sz val="12"/>
        <color theme="1"/>
        <rFont val="Calibri"/>
        <family val="2"/>
        <scheme val="minor"/>
      </rPr>
      <t>Ekosystemen ger oss mat genom möjligheter till odling, djurhållning, fiske och jakt.</t>
    </r>
  </si>
  <si>
    <r>
      <t xml:space="preserve">3.2 Vattenförsörjning
</t>
    </r>
    <r>
      <rPr>
        <i/>
        <sz val="12"/>
        <color theme="1"/>
        <rFont val="Calibri"/>
        <family val="2"/>
        <scheme val="minor"/>
      </rPr>
      <t>Ekosystemen lagrar, renar och reglerar tillgången till vatten för dricksvatten, bevattning av grödor och andra ändamål.</t>
    </r>
  </si>
  <si>
    <r>
      <t xml:space="preserve">3.3 Råvaror
</t>
    </r>
    <r>
      <rPr>
        <i/>
        <sz val="12"/>
        <color theme="1"/>
        <rFont val="Calibri"/>
        <family val="2"/>
        <scheme val="minor"/>
      </rPr>
      <t>Växter och djur ger oss råvaror och material som virke, läder, biokemikalier och gödsel.</t>
    </r>
  </si>
  <si>
    <r>
      <t xml:space="preserve">3.4 Energi
</t>
    </r>
    <r>
      <rPr>
        <i/>
        <sz val="12"/>
        <color theme="1"/>
        <rFont val="Calibri"/>
        <family val="2"/>
        <scheme val="minor"/>
      </rPr>
      <t>Ved, grödor och biologiska restprodukter kan ge oss värme och energi genom biogas och andra bränslen.</t>
    </r>
  </si>
  <si>
    <r>
      <t xml:space="preserve">4.1 Fysisk hälsa
</t>
    </r>
    <r>
      <rPr>
        <i/>
        <sz val="12"/>
        <color theme="1"/>
        <rFont val="Calibri"/>
        <family val="2"/>
        <scheme val="minor"/>
      </rPr>
      <t>Grönska och natur gynnar fysisk aktivitet som motion, lek och friluftsliv.</t>
    </r>
  </si>
  <si>
    <r>
      <t xml:space="preserve">4.2 Mentalt välbefinnande
</t>
    </r>
    <r>
      <rPr>
        <i/>
        <sz val="12"/>
        <color theme="1"/>
        <rFont val="Calibri"/>
        <family val="2"/>
        <scheme val="minor"/>
      </rPr>
      <t>Vistelse i grönska och natur främjar hälsa, välbefinnande och mental återhämtning.</t>
    </r>
  </si>
  <si>
    <r>
      <t xml:space="preserve">4.3 Kunskap och inspiration
</t>
    </r>
    <r>
      <rPr>
        <i/>
        <sz val="12"/>
        <color theme="1"/>
        <rFont val="Calibri"/>
        <family val="2"/>
        <scheme val="minor"/>
      </rPr>
      <t>Grönska och natur kan ge inspiration, kunskap och öka förståelse för ekosystemens samband och betydelse för människan.</t>
    </r>
  </si>
  <si>
    <r>
      <t xml:space="preserve">4.4 Social interaktion
</t>
    </r>
    <r>
      <rPr>
        <i/>
        <sz val="12"/>
        <color theme="1"/>
        <rFont val="Calibri"/>
        <family val="2"/>
        <scheme val="minor"/>
      </rPr>
      <t>Grönska och natur erbjuder mötesplatser för människor av olika bakgrund och åldrar.</t>
    </r>
  </si>
  <si>
    <r>
      <t xml:space="preserve">4.5 Kulturarv och identitet
</t>
    </r>
    <r>
      <rPr>
        <i/>
        <sz val="12"/>
        <color theme="1"/>
        <rFont val="Calibri"/>
        <family val="2"/>
        <scheme val="minor"/>
      </rPr>
      <t>Grönska och natur skapar attraktiva miljöer, bidrar till den lokala identiteten och är en del av kulturarvet.</t>
    </r>
  </si>
  <si>
    <r>
      <t xml:space="preserve">2.7 Pollinering
</t>
    </r>
    <r>
      <rPr>
        <i/>
        <sz val="12"/>
        <color theme="1"/>
        <rFont val="Calibri"/>
        <family val="2"/>
        <scheme val="minor"/>
      </rPr>
      <t>Insekter pollinerar blommande växter som utvecklar frukt, bär och frö för växtens fortplantning och för produktion av mat till människor och djur.</t>
    </r>
    <r>
      <rPr>
        <sz val="12"/>
        <color theme="1"/>
        <rFont val="Calibri"/>
        <family val="2"/>
        <scheme val="minor"/>
      </rPr>
      <t xml:space="preserve">
</t>
    </r>
  </si>
  <si>
    <t>Innehåller området några nyckelarter? Innehåller området några signalarter? Innehåller området några rödlistade arter?</t>
  </si>
  <si>
    <t>Finns det öppen vattenyta i eller i direkt anslutning till området?</t>
  </si>
  <si>
    <t>Finns det myr- eller våtmark i området?</t>
  </si>
  <si>
    <t>Finns det andra strukturer kopplade till biologisk mångfald som är viktiga för projektet att framhäva i detta område?</t>
  </si>
  <si>
    <t xml:space="preserve">Består naturmiljön i området enbart eller övervägande av inhemska arter? </t>
  </si>
  <si>
    <t>1.2 Ekologiskt samspel
Samspel mellan två eller flera arter bidrar till ekosystemfunktioner.</t>
  </si>
  <si>
    <t>Är det möjligt för arter inom alla faunagrupper (fåglar, däggdjur, insekter, kräldjur, groddjur) att förflytta sig mellan naturmiljöer inom området? Ligger naturmiljöer tillräckligt nära varandra? Har spridningsvägarna de egenskaper som krävs för att göra förflyttning möjlig för såväl flygande som krypande djur?</t>
  </si>
  <si>
    <t xml:space="preserve">Finns det hållbara habitat för att befintliga arter och naturtyper ska kunna finnas kvar långsiktigt (sk. gynnsam bevarandestatus)? </t>
  </si>
  <si>
    <t>Finns det dammar eller våtmarker som renar vatten via filtrering, sedimentering eller näringsupptag, till exempel från kväve och fosfor?</t>
  </si>
  <si>
    <t xml:space="preserve">Tillåts nybildning av jord på gräsytor, i rabatter och under träd och buskar genom att organiskt material får ligga kvar på marken och förmultna? </t>
  </si>
  <si>
    <t>Finns det bördiga jordar i området?</t>
  </si>
  <si>
    <t>Hur mycket hårdgjord mark finns i området?</t>
  </si>
  <si>
    <t xml:space="preserve">Innehåller projektområdet  större grönområden eller naturmiljö (&gt;500 x 500 m) som bidrar till luftombyte såsom stadsbris? </t>
  </si>
  <si>
    <t>Innehåller projektområdet vattensamlingar som kan bidra till temperaturutjämningar?</t>
  </si>
  <si>
    <t>Finns det träd eller buskage placerade så att de kan skydda från luftföroreningar från t.ex. trafik eller industri?</t>
  </si>
  <si>
    <t xml:space="preserve">Finns det vegetationsridåer som kan reducera upplevelsen av buller från väg eller liknande? </t>
  </si>
  <si>
    <t xml:space="preserve">Finns det naturliga strukturer som kan maskera buller från väg eller liknande? </t>
  </si>
  <si>
    <t>Finns det lämpliga platser som kan tjäna som boplatser för pollinerare?</t>
  </si>
  <si>
    <t>Finns det god förekomst av nektar- och pollenbärande växter genom hela växtsäsongen?</t>
  </si>
  <si>
    <t>Finns det värdefulla strukturer för skadedjursbekämpande djur i området?</t>
  </si>
  <si>
    <t xml:space="preserve">Finns mark som nyttjas till odling av grödor för matproduktion inom området? </t>
  </si>
  <si>
    <t>Finns det hav, sjöar eller vattendrag  som nyttjas för matproduktion inom  eller i anslutning till området?</t>
  </si>
  <si>
    <t>Finns det odling av fibergrödor eller grödor för produktion av hälsokost eller biokemikalier, såväl land- som växthus- eller vattenbaserade odlingar, i området?</t>
  </si>
  <si>
    <t xml:space="preserve">Finns det inom området mark som nyttjas till odling av fodergrödor? </t>
  </si>
  <si>
    <t>Finns det skog som nyttjas för ved eller annat biobränsle?</t>
  </si>
  <si>
    <t>Används restprodukter från jordbruk till biogas?</t>
  </si>
  <si>
    <t xml:space="preserve">Innehåller projektområdet annan vegetation på vertikala strukturer (pergolor, spaljéer, väggar) som bidrar med skugga och temperaturutjämning? </t>
  </si>
  <si>
    <t>Finns det naturliga eller naturbaserade områden för dagvattenhantering och reglering?</t>
  </si>
  <si>
    <t>Finns det inom området betesmark för djur som ger råvaror till textilier och läder samt gödsel?</t>
  </si>
  <si>
    <t>Är området fritt från arter som listas som invasiva enligt Naturvårdsverket eller EU:s förteckning över invasiva främmande arter? Är området fritt från arter som kan betraktas som invasiva enligt projektgruppen, trots att de inte finns på förteckningen över invasiva arter?</t>
  </si>
  <si>
    <t>Innehåller området arter, naturtyper eller miljöer som omfattas av nationella eller regionala åtgärdsprogram?</t>
  </si>
  <si>
    <t>Innehåller projektområdet, eller delar av det, natur- eller kulturmiljöer med lång kontinuitet (mer än 30 år)?</t>
  </si>
  <si>
    <t xml:space="preserve">Finns konnektivitet i området, dvs innehåller projektområdet natur- eller kulturmiljöer som hänger ihop med andra natur- eller kulturmiljöer utanför projektområdet? </t>
  </si>
  <si>
    <t>Är grönområden tillgängliga för människor med olika förutsättningar?</t>
  </si>
  <si>
    <t>Rör det sig många människor i området?</t>
  </si>
  <si>
    <t>Finns det gröna ytor för spontan fysisk aktivitet?</t>
  </si>
  <si>
    <t>Finns det stigar eller leder för rörligt friluftsliv?</t>
  </si>
  <si>
    <t>Finns det naturliga platser och stränder för bad?</t>
  </si>
  <si>
    <t>Finns det grönytor för organiserad idrottsverksamhet?</t>
  </si>
  <si>
    <t>Finns det naturliga lekmiljöer?</t>
  </si>
  <si>
    <t>Finns det lugna ostörda naturmiljöer för avslappning och återhämtning?</t>
  </si>
  <si>
    <t>Finns det ostörda naturmiljöer med möjlighet till naturliga ljudupplevelser, vågskvalp, fågelsång mm?</t>
  </si>
  <si>
    <t>Finns det naturmiljöer som används för eller skulle vara lämpliga för naturpedagogik?</t>
  </si>
  <si>
    <t>Finns det målpunkter för skolutflykter kopplade till naturmiljö inom området?</t>
  </si>
  <si>
    <t xml:space="preserve">Finns det naturmiljöer i området med gångavstånd till förskolor/ skolor? </t>
  </si>
  <si>
    <t>Vistas/leker barn i området?</t>
  </si>
  <si>
    <t>Finns det naturliga mötesytor för picknick, lek och samtal?</t>
  </si>
  <si>
    <t xml:space="preserve">Finns det utomhusytor för evenemang som teater, musik, m.m. med anknytning till naturen? </t>
  </si>
  <si>
    <t>Finns det platser eller strukturer i området som har en särskild kulturell (social och/eller kulturhistorisk) betydelse?</t>
  </si>
  <si>
    <t>Innehåller området några andra generellt biotopskyddade strukturer (förutom alléer)?</t>
  </si>
  <si>
    <t xml:space="preserve">Finns det platser eller strukturer i området som är av särskild religiös eller religionshistorisk betydelse </t>
  </si>
  <si>
    <t>Finns det trädgårdar med odling, kolonilotter eller annan stadsodling i området?</t>
  </si>
  <si>
    <t>Finns det god förekomst av blommande nektar- och pollenbärande växter i området?</t>
  </si>
  <si>
    <t>2.8 Reglering av skadedjur och skadeväxter
Djur och andra organismer kan reglera och minska mängden skadedjur, skadeväxter och sjukdomsbärare.</t>
  </si>
  <si>
    <t>Finns det särskilt skyddsvärda träd?</t>
  </si>
  <si>
    <t>Finns det skyddsvärda träd?</t>
  </si>
  <si>
    <t>Innehåller projektområdet natur- eller kulturmiljöer som ger förutsättningar för biologisk mångfald?</t>
  </si>
  <si>
    <t>Finns det ostörda markhorisonter i området?</t>
  </si>
  <si>
    <t>0-10%</t>
  </si>
  <si>
    <t>Svarsalternativ</t>
  </si>
  <si>
    <t>10-30%</t>
  </si>
  <si>
    <t>30-60%</t>
  </si>
  <si>
    <t>&gt;60%</t>
  </si>
  <si>
    <t>Hur stor del av områdets yta täcks av kronarealen av befintliga träd och buskar?</t>
  </si>
  <si>
    <t>Finns betesmark för djur som ger mat så som kött och mjölk i området?</t>
  </si>
  <si>
    <t>Innehåller projektområdet större ytor av gräs eller annan lägre vegetation som kan bidra till temperaturutjämningar?</t>
  </si>
  <si>
    <t>Nej, nästan bara främmande arter</t>
  </si>
  <si>
    <t>Nej, nästan bara invasiva arter</t>
  </si>
  <si>
    <t>Ja, för ett flertal artgrupper</t>
  </si>
  <si>
    <t>Ja, för enstaka artgrupper</t>
  </si>
  <si>
    <t>Finns det översvämningsytor i området?</t>
  </si>
  <si>
    <t>Finns det andra material i området som används för energiframställning?</t>
  </si>
  <si>
    <t>Poäng</t>
  </si>
  <si>
    <t>Finns det stor artvariation i trädbeståndet?</t>
  </si>
  <si>
    <t>Finns det allmänt tillgängliga områden med bär, frukt eller svamp?</t>
  </si>
  <si>
    <t>Har område betydelse för jakt eller fiske?</t>
  </si>
  <si>
    <t>Finns det ytor som skapar förutsättning för varierat mikroklimat, till exempel läbildning, solläge, skugga?</t>
  </si>
  <si>
    <t xml:space="preserve">Finns det park/grönområde i eller i nära anslutning till området. Kan man nå en park/grönområde inom 300 m? </t>
  </si>
  <si>
    <t>Används grönområden i området av boende i närområdet?</t>
  </si>
  <si>
    <t xml:space="preserve">Finns det naturmiljöer eller andra naturliga strukturer eller element som är identitetsskapande? </t>
  </si>
  <si>
    <t>Finns det områden som är fria från buller?</t>
  </si>
  <si>
    <t>Värden EST</t>
  </si>
  <si>
    <t>Värden kompensation</t>
  </si>
  <si>
    <t>Värden EST positiva</t>
  </si>
  <si>
    <t>Värden EST negativa</t>
  </si>
  <si>
    <t>Utformningsalternativ 2</t>
  </si>
  <si>
    <t>Utformningsalternativ 3</t>
  </si>
  <si>
    <t>Utformnings-alternativ 1</t>
  </si>
  <si>
    <t>Utformnings-alternativ 2</t>
  </si>
  <si>
    <t>Utformnings-alternativ 3</t>
  </si>
  <si>
    <t xml:space="preserve">Finns det ett nuvarande eller kommande behov av strukturens bidrag till ekosystem-tjänsten? </t>
  </si>
  <si>
    <t xml:space="preserve">Finns det områden där vegetation, med ovanjordisk eller underjordisk tillväxt, skyddar mark utsatt för erosion från vind? </t>
  </si>
  <si>
    <t xml:space="preserve">Finns det skog som används för skogsbruksändamåls? </t>
  </si>
  <si>
    <t xml:space="preserve">Finns det strukturrika gröna områden?  </t>
  </si>
  <si>
    <t xml:space="preserve">Finns det lövträdsridåer mellan bebyggelse och skogsbestånd? </t>
  </si>
  <si>
    <t>Finns det mark som ger andra typer av kulturella råvaror eller naturresurser?</t>
  </si>
  <si>
    <t>Finns det erosionsutsatta områden där vegetation, med ovanjordisk och underjordisk tillväxt, skyddar marken från regn och skyfall?</t>
  </si>
  <si>
    <t xml:space="preserve">Finns det områden där vegetation, med ovanjordisk eller underjordisk tillväxt, skyddar stränder från erosion från hav, sjö eller vattendrag? </t>
  </si>
  <si>
    <t>Utformningsalternativ 1</t>
  </si>
  <si>
    <t>Här kan man fylla i egna namn på alternativen</t>
  </si>
  <si>
    <t>Kompensation Alt 1</t>
  </si>
  <si>
    <t>Kompensation Alt 2</t>
  </si>
  <si>
    <t>Kompensation Alt 3</t>
  </si>
  <si>
    <t>Kompensation ska utföras</t>
  </si>
  <si>
    <r>
      <rPr>
        <b/>
        <sz val="14"/>
        <color theme="1"/>
        <rFont val="Calibri"/>
        <family val="2"/>
        <scheme val="minor"/>
      </rPr>
      <t>Steg för steg:</t>
    </r>
    <r>
      <rPr>
        <sz val="12"/>
        <color theme="1"/>
        <rFont val="Calibri"/>
        <family val="2"/>
        <scheme val="minor"/>
      </rPr>
      <t xml:space="preserve">
1) Var gärna flera personer när ni fyller i verktyget.
2) Leta upp information, t.ex. i Boverkets kunskapsbank när ni behöver mer kunskap för att kunna svara på en fråga.
2) Svara så väl det är möjligt på frågorna genom att välja svarsalternativ i kolumnen "Svarsalternativ nulägesbeskrivning".
3) Svara så väl det är möjligt på om det kommer att finnas ett behov av strukturen i framtiden.
4) Om kunskap finns, svara på hur projektet kommer att påverka det som efterfrågas i respektive fråga. Denna del kan man fylla i vid senare tillfälle när kunskap finns.
5) Om kunskap finns, svara på om projektet kommer att kompensera negativ påverkan. Denna del kan man fylla i vid senare tillfälle när kunskap finns.
6) Analysera resultatet under fliken "Redovisning". Mer information om hur man tyder informationen finns nedan.</t>
    </r>
  </si>
  <si>
    <r>
      <rPr>
        <b/>
        <sz val="14"/>
        <color theme="1"/>
        <rFont val="Calibri"/>
        <family val="2"/>
        <scheme val="minor"/>
      </rPr>
      <t>Hur läser man resultatet?</t>
    </r>
    <r>
      <rPr>
        <sz val="12"/>
        <color theme="1"/>
        <rFont val="Calibri"/>
        <family val="2"/>
        <scheme val="minor"/>
      </rPr>
      <t xml:space="preserve">
Resultatet från det ifyllda verktyget redovisas under fliken "Redovisning". Där redovisas en kvot, som procent, för varje ekosystemtjänstkategori. Det betyder att för varje kategori får man ett värde i procent som man ska förhålla sig till under projektets gång. Detta värde är den uppnådda poängen per EST-kategori delat med den maximala poäng man kan få (om man svarar ja på alla frågor). Det är ingen egentlig värdering och man ska inte jämföra olika kategoriers procentsats. Ett lågt värde på en EST-kategori behöver inte betyda att det är dåligt för platsen, utan speglar bara vad som finns jämfört med vad verktyget kan ge som mest.
Kvoter räknas även ut för påverkan och kompensation, dessa omvandlas till kategoriserade procentsatser -30%,-20%,-10%, 0%, 10%, 20% och 30% utifrån kvotens värde ("mycket negativ", "negativ", "viss negativ", "ingen påverkan", "viss positiv", "positiv" och "mycket positiv" påverkan).
Hur graferna ska tolkas framgår av informationsrutan i fliken "Redovisning" (om man är intresserad av hur resultatet är uppbyggt kan flytta på informationsrutan samt en annan ruta för att visa uträkningar som ligger till grund för vissa av värdena som visas). </t>
    </r>
  </si>
  <si>
    <r>
      <rPr>
        <b/>
        <sz val="14"/>
        <color theme="1"/>
        <rFont val="Calibri"/>
        <family val="2"/>
        <scheme val="minor"/>
      </rPr>
      <t>Hur fungerar verktyget?</t>
    </r>
    <r>
      <rPr>
        <sz val="12"/>
        <color theme="1"/>
        <rFont val="Calibri"/>
        <family val="2"/>
        <scheme val="minor"/>
      </rPr>
      <t xml:space="preserve">
Verktyget är indelat i 22 olika ekosystemtjänstkategorier. I verktyget får användaren svara på flertalet frågor per kategori om strukturer som är viktiga för respektive ekosystemtjänstkategori. Användaren kan också fylla i om det finns ett framtidsbehov för strukturen. Svarar man att man tror något behövs som inte finns idag så räknas det som ett "framtidsbehov" vilket visas i graferna i fliken "Redovisning".
Om man har kunskap om hur projektet kommer att framskrida kan man även för varje fråga fylla i förväntad påverkan från projektet samt om man avser att kompensera eventuella förluster av ekosystemtjänster. Detta kan man vänta med om man än inte har kunskap om det.
Frågor med kursiv och gråmarkerad text är frågor man redan har svarat på tidigare i verktyget, som är viktiga för fler än en ekosystemtjänst. Dessa behöver eller kan man inte svara på igen.
Under fliken "Projektanteckningar" kan man skriva ner sådant som är viktigt för projektet och/eller sådant som inte får plats i kolumnen "kommentarer" i fliken "Verktyg".
De flesta celler som man inte behöver fylla i eller skriva något i är låsta för att förhindra att man råkar ändra någon viktig formel. Alla celler går dock att titta i för att följa hur verktyget är uppbyggt. Är det inte tillräckligt så går det att låsa upp arbetsbladen. Graferna under fliken "Redovisning" går att ändra om man behöver justera någon legend eller liknande.</t>
    </r>
  </si>
  <si>
    <r>
      <t xml:space="preserve">Hur är det troligt att projektet påverkar strukturen (innan kompensation*)?
</t>
    </r>
    <r>
      <rPr>
        <sz val="12"/>
        <color theme="1"/>
        <rFont val="Calibri"/>
        <family val="2"/>
        <scheme val="minor"/>
      </rPr>
      <t>*se handboken och fliken instruktioner för förklaring av kompensation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</si>
</sst>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0"/>
      <name val="Calibri"/>
      <family val="2"/>
      <scheme val="minor"/>
    </font>
    <font>
      <b/>
      <sz val="16"/>
      <color theme="1"/>
      <name val="Calibri"/>
      <family val="2"/>
      <scheme val="minor"/>
    </font>
    <font>
      <sz val="12"/>
      <color theme="1"/>
      <name val="Calibri"/>
      <family val="2"/>
      <scheme val="minor"/>
    </font>
    <font>
      <i/>
      <sz val="12"/>
      <color theme="1"/>
      <name val="Calibri"/>
      <family val="2"/>
      <scheme val="minor"/>
    </font>
    <font>
      <sz val="11"/>
      <color theme="1"/>
      <name val="Calibri"/>
      <family val="2"/>
      <scheme val="minor"/>
    </font>
    <font>
      <sz val="12"/>
      <name val="Arial"/>
      <family val="2"/>
    </font>
    <font>
      <u/>
      <sz val="10"/>
      <color indexed="12"/>
      <name val="Arial"/>
      <family val="2"/>
    </font>
    <font>
      <b/>
      <sz val="12"/>
      <name val="Calibri"/>
      <family val="2"/>
    </font>
    <font>
      <sz val="12"/>
      <name val="Calibri"/>
      <family val="2"/>
    </font>
    <font>
      <sz val="12"/>
      <color indexed="8"/>
      <name val="Calibri"/>
      <family val="2"/>
    </font>
    <font>
      <b/>
      <sz val="12"/>
      <color theme="1"/>
      <name val="Calibri"/>
      <family val="2"/>
      <scheme val="minor"/>
    </font>
    <font>
      <i/>
      <sz val="12"/>
      <color theme="0" tint="-0.499984740745262"/>
      <name val="Calibri"/>
      <family val="2"/>
      <scheme val="minor"/>
    </font>
    <font>
      <i/>
      <sz val="11"/>
      <color theme="1"/>
      <name val="Calibri"/>
      <family val="2"/>
      <scheme val="minor"/>
    </font>
    <font>
      <b/>
      <sz val="14"/>
      <color theme="1"/>
      <name val="Calibri"/>
      <family val="2"/>
      <scheme val="minor"/>
    </font>
    <font>
      <b/>
      <i/>
      <sz val="12"/>
      <color theme="1"/>
      <name val="Calibri"/>
      <family val="2"/>
      <scheme val="minor"/>
    </font>
    <font>
      <sz val="12"/>
      <color theme="1"/>
      <name val="Calibri Light"/>
      <family val="2"/>
    </font>
    <font>
      <sz val="12"/>
      <color theme="1"/>
      <name val="Calibri"/>
      <family val="2"/>
    </font>
    <font>
      <b/>
      <sz val="12"/>
      <color theme="1"/>
      <name val="Calibri"/>
      <family val="2"/>
    </font>
    <font>
      <b/>
      <i/>
      <sz val="12"/>
      <color theme="1"/>
      <name val="Calibri"/>
      <family val="2"/>
    </font>
    <font>
      <b/>
      <sz val="12"/>
      <color theme="1"/>
      <name val="Century Gothic"/>
      <family val="2"/>
    </font>
    <font>
      <sz val="12"/>
      <color theme="1"/>
      <name val="Century Gothic"/>
      <family val="2"/>
    </font>
    <font>
      <b/>
      <sz val="16"/>
      <color theme="0"/>
      <name val="Calibri"/>
      <family val="2"/>
      <scheme val="minor"/>
    </font>
    <font>
      <sz val="11"/>
      <color indexed="81"/>
      <name val="Calibri"/>
      <family val="2"/>
      <scheme val="minor"/>
    </font>
    <font>
      <sz val="11"/>
      <color indexed="81"/>
      <name val="Calibri"/>
      <family val="2"/>
    </font>
    <font>
      <sz val="8"/>
      <color indexed="81"/>
      <name val="Calibri"/>
      <family val="2"/>
      <scheme val="minor"/>
    </font>
    <font>
      <sz val="10"/>
      <color indexed="81"/>
      <name val="Calibri"/>
      <family val="2"/>
      <scheme val="minor"/>
    </font>
    <font>
      <sz val="12"/>
      <name val="Calibri"/>
      <family val="2"/>
      <scheme val="minor"/>
    </font>
    <font>
      <i/>
      <sz val="12"/>
      <color rgb="FF808080"/>
      <name val="Calibri"/>
      <family val="2"/>
      <scheme val="minor"/>
    </font>
    <font>
      <sz val="8"/>
      <name val="Calibri"/>
      <family val="2"/>
      <scheme val="minor"/>
    </font>
    <font>
      <sz val="12"/>
      <color theme="0" tint="-0.499984740745262"/>
      <name val="Calibri"/>
      <family val="2"/>
      <scheme val="minor"/>
    </font>
    <font>
      <sz val="11"/>
      <color indexed="81"/>
      <name val="Tahoma"/>
      <family val="2"/>
    </font>
    <font>
      <b/>
      <sz val="12"/>
      <color theme="0" tint="-0.499984740745262"/>
      <name val="Calibri"/>
      <family val="2"/>
      <scheme val="minor"/>
    </font>
    <font>
      <sz val="12"/>
      <color rgb="FFFF0000"/>
      <name val="Calibri"/>
      <family val="2"/>
      <scheme val="minor"/>
    </font>
    <font>
      <b/>
      <sz val="9"/>
      <color indexed="81"/>
      <name val="Tahoma"/>
      <family val="2"/>
    </font>
  </fonts>
  <fills count="22">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1"/>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249977111117893"/>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rgb="FFDFC9EF"/>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EB642D"/>
        <bgColor indexed="64"/>
      </patternFill>
    </fill>
    <fill>
      <patternFill patternType="solid">
        <fgColor rgb="FFCC9900"/>
        <bgColor indexed="64"/>
      </patternFill>
    </fill>
    <fill>
      <patternFill patternType="solid">
        <fgColor rgb="FF0066CC"/>
        <bgColor indexed="64"/>
      </patternFill>
    </fill>
    <fill>
      <patternFill patternType="solid">
        <fgColor rgb="FF009900"/>
        <bgColor indexed="64"/>
      </patternFill>
    </fill>
    <fill>
      <patternFill patternType="solid">
        <fgColor rgb="FFFCE4D6"/>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style="hair">
        <color auto="1"/>
      </right>
      <top/>
      <bottom/>
      <diagonal/>
    </border>
    <border>
      <left/>
      <right style="hair">
        <color auto="1"/>
      </right>
      <top/>
      <bottom/>
      <diagonal/>
    </border>
    <border>
      <left/>
      <right style="hair">
        <color auto="1"/>
      </right>
      <top/>
      <bottom style="hair">
        <color auto="1"/>
      </bottom>
      <diagonal/>
    </border>
    <border>
      <left/>
      <right style="hair">
        <color auto="1"/>
      </right>
      <top style="hair">
        <color auto="1"/>
      </top>
      <bottom/>
      <diagonal/>
    </border>
    <border>
      <left/>
      <right/>
      <top style="hair">
        <color auto="1"/>
      </top>
      <bottom/>
      <diagonal/>
    </border>
    <border>
      <left/>
      <right style="hair">
        <color auto="1"/>
      </right>
      <top style="hair">
        <color auto="1"/>
      </top>
      <bottom style="hair">
        <color auto="1"/>
      </bottom>
      <diagonal/>
    </border>
    <border>
      <left/>
      <right style="hair">
        <color auto="1"/>
      </right>
      <top style="thin">
        <color indexed="64"/>
      </top>
      <bottom style="hair">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hair">
        <color auto="1"/>
      </top>
      <bottom style="hair">
        <color auto="1"/>
      </bottom>
      <diagonal/>
    </border>
    <border>
      <left/>
      <right/>
      <top/>
      <bottom style="hair">
        <color indexed="64"/>
      </bottom>
      <diagonal/>
    </border>
    <border>
      <left style="thin">
        <color indexed="64"/>
      </left>
      <right style="hair">
        <color auto="1"/>
      </right>
      <top style="hair">
        <color indexed="64"/>
      </top>
      <bottom style="hair">
        <color indexed="64"/>
      </bottom>
      <diagonal/>
    </border>
    <border>
      <left style="thin">
        <color auto="1"/>
      </left>
      <right style="thin">
        <color auto="1"/>
      </right>
      <top style="thin">
        <color auto="1"/>
      </top>
      <bottom/>
      <diagonal/>
    </border>
    <border>
      <left/>
      <right/>
      <top style="hair">
        <color auto="1"/>
      </top>
      <bottom style="thin">
        <color indexed="64"/>
      </bottom>
      <diagonal/>
    </border>
    <border>
      <left/>
      <right style="hair">
        <color theme="0" tint="-4.9989318521683403E-2"/>
      </right>
      <top/>
      <bottom style="thin">
        <color indexed="64"/>
      </bottom>
      <diagonal/>
    </border>
    <border>
      <left style="hair">
        <color auto="1"/>
      </left>
      <right/>
      <top style="thin">
        <color auto="1"/>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style="thin">
        <color auto="1"/>
      </right>
      <top/>
      <bottom/>
      <diagonal/>
    </border>
    <border>
      <left style="hair">
        <color theme="0" tint="-4.9989318521683403E-2"/>
      </left>
      <right/>
      <top/>
      <bottom style="thin">
        <color auto="1"/>
      </bottom>
      <diagonal/>
    </border>
    <border>
      <left/>
      <right style="thin">
        <color auto="1"/>
      </right>
      <top style="thin">
        <color auto="1"/>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auto="1"/>
      </right>
      <top/>
      <bottom style="hair">
        <color auto="1"/>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auto="1"/>
      </left>
      <right/>
      <top/>
      <bottom/>
      <diagonal/>
    </border>
    <border>
      <left style="hair">
        <color auto="1"/>
      </left>
      <right/>
      <top style="hair">
        <color auto="1"/>
      </top>
      <bottom/>
      <diagonal/>
    </border>
    <border>
      <left style="hair">
        <color auto="1"/>
      </left>
      <right/>
      <top/>
      <bottom style="hair">
        <color auto="1"/>
      </bottom>
      <diagonal/>
    </border>
    <border>
      <left style="hair">
        <color auto="1"/>
      </left>
      <right/>
      <top style="hair">
        <color auto="1"/>
      </top>
      <bottom style="hair">
        <color indexed="64"/>
      </bottom>
      <diagonal/>
    </border>
    <border>
      <left style="hair">
        <color auto="1"/>
      </left>
      <right/>
      <top style="hair">
        <color auto="1"/>
      </top>
      <bottom style="thin">
        <color auto="1"/>
      </bottom>
      <diagonal/>
    </border>
  </borders>
  <cellStyleXfs count="4">
    <xf numFmtId="0" fontId="0" fillId="0" borderId="0"/>
    <xf numFmtId="0" fontId="5" fillId="0" borderId="0"/>
    <xf numFmtId="0" fontId="7" fillId="0" borderId="0" applyNumberFormat="0" applyFill="0" applyBorder="0" applyAlignment="0" applyProtection="0">
      <alignment vertical="top"/>
      <protection locked="0"/>
    </xf>
    <xf numFmtId="9" fontId="5" fillId="0" borderId="0" applyFont="0" applyFill="0" applyBorder="0" applyAlignment="0" applyProtection="0"/>
  </cellStyleXfs>
  <cellXfs count="240">
    <xf numFmtId="0" fontId="0" fillId="0" borderId="0" xfId="0"/>
    <xf numFmtId="0" fontId="1" fillId="6" borderId="0" xfId="0" applyFont="1" applyFill="1"/>
    <xf numFmtId="0" fontId="1" fillId="7" borderId="0" xfId="0" applyFont="1" applyFill="1"/>
    <xf numFmtId="0" fontId="0" fillId="0" borderId="0" xfId="0" applyAlignment="1">
      <alignment horizontal="center" vertical="center" wrapText="1"/>
    </xf>
    <xf numFmtId="0" fontId="0" fillId="2" borderId="0" xfId="0" applyFill="1" applyAlignment="1">
      <alignment horizontal="center" vertical="center"/>
    </xf>
    <xf numFmtId="0" fontId="0" fillId="3" borderId="0" xfId="0" applyFill="1" applyAlignment="1">
      <alignment horizontal="center" vertical="center"/>
    </xf>
    <xf numFmtId="0" fontId="0" fillId="4" borderId="0" xfId="0" applyFill="1" applyAlignment="1">
      <alignment horizontal="center" vertical="center"/>
    </xf>
    <xf numFmtId="0" fontId="0" fillId="5" borderId="0" xfId="0" applyFill="1" applyAlignment="1">
      <alignment horizontal="center" vertical="center"/>
    </xf>
    <xf numFmtId="0" fontId="3" fillId="9" borderId="0" xfId="0" applyFont="1" applyFill="1"/>
    <xf numFmtId="0" fontId="6" fillId="9" borderId="0" xfId="0" applyFont="1" applyFill="1" applyBorder="1" applyAlignment="1">
      <alignment wrapText="1"/>
    </xf>
    <xf numFmtId="0" fontId="6" fillId="9" borderId="0" xfId="0" applyFont="1" applyFill="1" applyBorder="1"/>
    <xf numFmtId="0" fontId="6" fillId="9" borderId="0" xfId="0" applyFont="1" applyFill="1" applyBorder="1" applyAlignment="1"/>
    <xf numFmtId="0" fontId="8" fillId="9" borderId="16" xfId="0" applyFont="1" applyFill="1" applyBorder="1"/>
    <xf numFmtId="0" fontId="3" fillId="9" borderId="6" xfId="0" applyFont="1" applyFill="1" applyBorder="1" applyAlignment="1">
      <alignment wrapText="1"/>
    </xf>
    <xf numFmtId="0" fontId="12" fillId="9" borderId="6" xfId="0" applyFont="1" applyFill="1" applyBorder="1"/>
    <xf numFmtId="0" fontId="13" fillId="0" borderId="2" xfId="0" applyFont="1" applyFill="1" applyBorder="1" applyAlignment="1">
      <alignment vertical="center" wrapText="1"/>
    </xf>
    <xf numFmtId="0" fontId="10" fillId="13" borderId="15" xfId="2" applyFont="1" applyFill="1" applyBorder="1" applyAlignment="1" applyProtection="1"/>
    <xf numFmtId="0" fontId="9" fillId="14" borderId="15" xfId="2" applyFont="1" applyFill="1" applyBorder="1" applyAlignment="1" applyProtection="1"/>
    <xf numFmtId="0" fontId="9" fillId="12" borderId="15" xfId="2" applyFont="1" applyFill="1" applyBorder="1" applyAlignment="1" applyProtection="1"/>
    <xf numFmtId="0" fontId="3" fillId="0" borderId="28" xfId="0" applyFont="1" applyBorder="1" applyAlignment="1">
      <alignment vertical="center" wrapText="1"/>
    </xf>
    <xf numFmtId="0" fontId="3" fillId="0" borderId="37" xfId="0" applyFont="1" applyBorder="1" applyAlignment="1">
      <alignment vertical="center" wrapText="1"/>
    </xf>
    <xf numFmtId="0" fontId="3" fillId="0" borderId="29" xfId="0" applyFont="1" applyBorder="1" applyAlignment="1">
      <alignment vertical="center" wrapText="1"/>
    </xf>
    <xf numFmtId="0" fontId="3" fillId="0" borderId="30" xfId="0" applyFont="1" applyBorder="1" applyAlignment="1">
      <alignment vertical="center" wrapText="1"/>
    </xf>
    <xf numFmtId="0" fontId="3" fillId="0" borderId="24" xfId="0" applyFont="1" applyBorder="1" applyAlignment="1">
      <alignment horizontal="left" vertical="center" wrapText="1"/>
    </xf>
    <xf numFmtId="0" fontId="3" fillId="0" borderId="31" xfId="0" applyFont="1" applyBorder="1" applyAlignment="1">
      <alignment horizontal="left" vertical="center" wrapText="1"/>
    </xf>
    <xf numFmtId="0" fontId="2" fillId="2" borderId="15" xfId="0" applyFont="1" applyFill="1" applyBorder="1" applyAlignment="1">
      <alignment horizontal="center" vertical="center"/>
    </xf>
    <xf numFmtId="0" fontId="2" fillId="15" borderId="15" xfId="0" applyFont="1" applyFill="1" applyBorder="1" applyAlignment="1">
      <alignment horizontal="center" vertical="center"/>
    </xf>
    <xf numFmtId="0" fontId="3" fillId="9" borderId="0" xfId="1" applyFont="1" applyFill="1"/>
    <xf numFmtId="0" fontId="3" fillId="9" borderId="0" xfId="1" applyFont="1" applyFill="1" applyBorder="1"/>
    <xf numFmtId="0" fontId="3" fillId="0" borderId="0" xfId="1" applyFont="1"/>
    <xf numFmtId="0" fontId="17" fillId="9" borderId="0" xfId="1" applyFont="1" applyFill="1" applyBorder="1" applyAlignment="1">
      <alignment vertical="top" wrapText="1"/>
    </xf>
    <xf numFmtId="9" fontId="17" fillId="9" borderId="0" xfId="1" applyNumberFormat="1" applyFont="1" applyFill="1" applyBorder="1" applyAlignment="1">
      <alignment vertical="top" wrapText="1"/>
    </xf>
    <xf numFmtId="0" fontId="17" fillId="9" borderId="0" xfId="1" applyFont="1" applyFill="1" applyBorder="1"/>
    <xf numFmtId="0" fontId="17" fillId="9" borderId="0" xfId="1" applyFont="1" applyFill="1"/>
    <xf numFmtId="0" fontId="18" fillId="9" borderId="1" xfId="1" applyFont="1" applyFill="1" applyBorder="1"/>
    <xf numFmtId="0" fontId="18" fillId="9" borderId="2" xfId="1" applyFont="1" applyFill="1" applyBorder="1"/>
    <xf numFmtId="0" fontId="17" fillId="9" borderId="2" xfId="1" applyFont="1" applyFill="1" applyBorder="1"/>
    <xf numFmtId="0" fontId="3" fillId="9" borderId="2" xfId="1" applyFont="1" applyFill="1" applyBorder="1"/>
    <xf numFmtId="0" fontId="3" fillId="9" borderId="33" xfId="1" applyFont="1" applyFill="1" applyBorder="1"/>
    <xf numFmtId="0" fontId="18" fillId="10" borderId="19" xfId="1" applyFont="1" applyFill="1" applyBorder="1"/>
    <xf numFmtId="0" fontId="17" fillId="10" borderId="0" xfId="1" applyFont="1" applyFill="1" applyBorder="1"/>
    <xf numFmtId="0" fontId="17" fillId="10" borderId="20" xfId="1" applyFont="1" applyFill="1" applyBorder="1"/>
    <xf numFmtId="0" fontId="17" fillId="9" borderId="19" xfId="1" applyFont="1" applyFill="1" applyBorder="1"/>
    <xf numFmtId="0" fontId="3" fillId="9" borderId="20" xfId="1" applyFont="1" applyFill="1" applyBorder="1"/>
    <xf numFmtId="0" fontId="19" fillId="9" borderId="19" xfId="1" applyFont="1" applyFill="1" applyBorder="1"/>
    <xf numFmtId="0" fontId="18" fillId="13" borderId="24" xfId="1" applyFont="1" applyFill="1" applyBorder="1" applyAlignment="1">
      <alignment horizontal="center" vertical="center" wrapText="1"/>
    </xf>
    <xf numFmtId="0" fontId="18" fillId="14" borderId="24" xfId="1" applyFont="1" applyFill="1" applyBorder="1" applyAlignment="1">
      <alignment horizontal="center" vertical="center" wrapText="1"/>
    </xf>
    <xf numFmtId="0" fontId="18" fillId="12" borderId="1" xfId="1" applyFont="1" applyFill="1" applyBorder="1" applyAlignment="1">
      <alignment horizontal="center" vertical="center" wrapText="1"/>
    </xf>
    <xf numFmtId="0" fontId="18" fillId="13" borderId="33" xfId="1" applyFont="1" applyFill="1" applyBorder="1" applyAlignment="1">
      <alignment horizontal="center" vertical="center" wrapText="1"/>
    </xf>
    <xf numFmtId="0" fontId="3" fillId="9" borderId="31" xfId="1" applyFont="1" applyFill="1" applyBorder="1"/>
    <xf numFmtId="0" fontId="20" fillId="2" borderId="4" xfId="1" applyFont="1" applyFill="1" applyBorder="1" applyAlignment="1">
      <alignment horizontal="center" vertical="center" wrapText="1"/>
    </xf>
    <xf numFmtId="0" fontId="20" fillId="4" borderId="4" xfId="1" applyFont="1" applyFill="1" applyBorder="1" applyAlignment="1">
      <alignment horizontal="center" vertical="center" wrapText="1"/>
    </xf>
    <xf numFmtId="0" fontId="20" fillId="5" borderId="4" xfId="1" applyFont="1" applyFill="1" applyBorder="1" applyAlignment="1">
      <alignment horizontal="center" vertical="center" wrapText="1"/>
    </xf>
    <xf numFmtId="0" fontId="3" fillId="3" borderId="11" xfId="0" applyFont="1" applyFill="1" applyBorder="1"/>
    <xf numFmtId="0" fontId="3" fillId="9" borderId="0" xfId="1" applyFont="1" applyFill="1" applyAlignment="1">
      <alignment horizontal="center" vertical="center"/>
    </xf>
    <xf numFmtId="0" fontId="3" fillId="3" borderId="9" xfId="0" applyFont="1" applyFill="1" applyBorder="1"/>
    <xf numFmtId="0" fontId="3" fillId="8" borderId="12" xfId="0" applyFont="1" applyFill="1" applyBorder="1"/>
    <xf numFmtId="0" fontId="16" fillId="0" borderId="2" xfId="1" applyFont="1" applyBorder="1" applyAlignment="1">
      <alignment horizontal="center" vertical="center"/>
    </xf>
    <xf numFmtId="0" fontId="3" fillId="8" borderId="11" xfId="0" applyFont="1" applyFill="1" applyBorder="1"/>
    <xf numFmtId="0" fontId="3" fillId="8" borderId="9" xfId="0" applyFont="1" applyFill="1" applyBorder="1"/>
    <xf numFmtId="0" fontId="3" fillId="8" borderId="23" xfId="0" applyFont="1" applyFill="1" applyBorder="1"/>
    <xf numFmtId="0" fontId="3" fillId="8" borderId="8" xfId="0" applyFont="1" applyFill="1" applyBorder="1"/>
    <xf numFmtId="0" fontId="3" fillId="11" borderId="12" xfId="0" applyFont="1" applyFill="1" applyBorder="1"/>
    <xf numFmtId="0" fontId="3" fillId="11" borderId="11" xfId="0" applyFont="1" applyFill="1" applyBorder="1"/>
    <xf numFmtId="0" fontId="3" fillId="11" borderId="9" xfId="0" applyFont="1" applyFill="1" applyBorder="1"/>
    <xf numFmtId="0" fontId="3" fillId="16" borderId="12" xfId="0" applyFont="1" applyFill="1" applyBorder="1"/>
    <xf numFmtId="0" fontId="3" fillId="16" borderId="11" xfId="0" applyFont="1" applyFill="1" applyBorder="1"/>
    <xf numFmtId="0" fontId="21" fillId="9" borderId="3" xfId="1" applyFont="1" applyFill="1" applyBorder="1"/>
    <xf numFmtId="1" fontId="21" fillId="9" borderId="25" xfId="1" applyNumberFormat="1" applyFont="1" applyFill="1" applyBorder="1" applyAlignment="1">
      <alignment horizontal="center" vertical="center"/>
    </xf>
    <xf numFmtId="0" fontId="16" fillId="0" borderId="26" xfId="1" applyFont="1" applyBorder="1" applyAlignment="1">
      <alignment horizontal="center" vertical="center"/>
    </xf>
    <xf numFmtId="0" fontId="16" fillId="0" borderId="32" xfId="1" applyFont="1" applyBorder="1" applyAlignment="1">
      <alignment horizontal="center" vertical="center"/>
    </xf>
    <xf numFmtId="0" fontId="3" fillId="9" borderId="4" xfId="1" applyFont="1" applyFill="1" applyBorder="1"/>
    <xf numFmtId="0" fontId="3" fillId="9" borderId="5" xfId="1" applyFont="1" applyFill="1" applyBorder="1"/>
    <xf numFmtId="0" fontId="21" fillId="9" borderId="0" xfId="1" applyFont="1" applyFill="1" applyBorder="1"/>
    <xf numFmtId="0" fontId="3" fillId="0" borderId="0" xfId="0" applyFont="1"/>
    <xf numFmtId="0" fontId="3" fillId="3" borderId="0" xfId="0" applyFont="1" applyFill="1" applyBorder="1"/>
    <xf numFmtId="0" fontId="3" fillId="8" borderId="0" xfId="0" applyFont="1" applyFill="1" applyBorder="1"/>
    <xf numFmtId="0" fontId="3" fillId="11" borderId="0" xfId="0" applyFont="1" applyFill="1" applyBorder="1"/>
    <xf numFmtId="0" fontId="3" fillId="16" borderId="0" xfId="0" applyFont="1" applyFill="1" applyBorder="1"/>
    <xf numFmtId="0" fontId="3" fillId="9" borderId="0" xfId="0" applyFont="1" applyFill="1" applyBorder="1"/>
    <xf numFmtId="0" fontId="3" fillId="9" borderId="35" xfId="0" applyFont="1" applyFill="1" applyBorder="1"/>
    <xf numFmtId="0" fontId="3" fillId="9" borderId="14" xfId="0" applyFont="1" applyFill="1" applyBorder="1" applyAlignment="1">
      <alignment wrapText="1"/>
    </xf>
    <xf numFmtId="0" fontId="11" fillId="17" borderId="9" xfId="0" applyFont="1" applyFill="1" applyBorder="1"/>
    <xf numFmtId="0" fontId="3" fillId="9" borderId="36" xfId="0" applyFont="1" applyFill="1" applyBorder="1"/>
    <xf numFmtId="0" fontId="3" fillId="0" borderId="0" xfId="0" applyFont="1" applyBorder="1"/>
    <xf numFmtId="0" fontId="3" fillId="18" borderId="34" xfId="0" applyFont="1" applyFill="1" applyBorder="1"/>
    <xf numFmtId="0" fontId="11" fillId="18" borderId="21" xfId="0" applyFont="1" applyFill="1" applyBorder="1"/>
    <xf numFmtId="0" fontId="11" fillId="18" borderId="11" xfId="0" applyFont="1" applyFill="1" applyBorder="1"/>
    <xf numFmtId="0" fontId="3" fillId="18" borderId="0" xfId="0" applyFont="1" applyFill="1"/>
    <xf numFmtId="0" fontId="22" fillId="18" borderId="21" xfId="0" applyFont="1" applyFill="1" applyBorder="1"/>
    <xf numFmtId="0" fontId="3" fillId="19" borderId="34" xfId="0" applyFont="1" applyFill="1" applyBorder="1"/>
    <xf numFmtId="0" fontId="3" fillId="19" borderId="21" xfId="0" applyFont="1" applyFill="1" applyBorder="1"/>
    <xf numFmtId="0" fontId="3" fillId="19" borderId="0" xfId="0" applyFont="1" applyFill="1"/>
    <xf numFmtId="0" fontId="3" fillId="20" borderId="38" xfId="0" applyFont="1" applyFill="1" applyBorder="1"/>
    <xf numFmtId="0" fontId="11" fillId="20" borderId="22" xfId="0" applyFont="1" applyFill="1" applyBorder="1"/>
    <xf numFmtId="0" fontId="11" fillId="20" borderId="21" xfId="0" applyFont="1" applyFill="1" applyBorder="1"/>
    <xf numFmtId="0" fontId="11" fillId="20" borderId="11" xfId="0" applyFont="1" applyFill="1" applyBorder="1"/>
    <xf numFmtId="0" fontId="3" fillId="20" borderId="0" xfId="0" applyFont="1" applyFill="1"/>
    <xf numFmtId="0" fontId="22" fillId="20" borderId="0" xfId="0" applyFont="1" applyFill="1"/>
    <xf numFmtId="0" fontId="22" fillId="19" borderId="21" xfId="0" applyFont="1" applyFill="1" applyBorder="1"/>
    <xf numFmtId="0" fontId="22" fillId="17" borderId="10" xfId="0" applyFont="1" applyFill="1" applyBorder="1"/>
    <xf numFmtId="0" fontId="3" fillId="17" borderId="34" xfId="0" applyFont="1" applyFill="1" applyBorder="1"/>
    <xf numFmtId="0" fontId="3" fillId="17" borderId="0" xfId="0" applyFont="1" applyFill="1"/>
    <xf numFmtId="0" fontId="3" fillId="9" borderId="10" xfId="0" applyFont="1" applyFill="1" applyBorder="1" applyAlignment="1">
      <alignment wrapText="1"/>
    </xf>
    <xf numFmtId="0" fontId="3" fillId="9" borderId="0" xfId="0" applyFont="1" applyFill="1" applyAlignment="1">
      <alignment wrapText="1"/>
    </xf>
    <xf numFmtId="0" fontId="12" fillId="9" borderId="13" xfId="0" applyFont="1" applyFill="1" applyBorder="1" applyAlignment="1">
      <alignment wrapText="1"/>
    </xf>
    <xf numFmtId="0" fontId="12" fillId="9" borderId="6" xfId="0" applyFont="1" applyFill="1" applyBorder="1" applyAlignment="1">
      <alignment wrapText="1"/>
    </xf>
    <xf numFmtId="0" fontId="3" fillId="9" borderId="13" xfId="0" applyFont="1" applyFill="1" applyBorder="1" applyAlignment="1">
      <alignment wrapText="1"/>
    </xf>
    <xf numFmtId="0" fontId="12" fillId="0" borderId="6" xfId="0" applyFont="1" applyBorder="1" applyAlignment="1">
      <alignment wrapText="1"/>
    </xf>
    <xf numFmtId="0" fontId="12" fillId="9" borderId="6" xfId="0" quotePrefix="1" applyFont="1" applyFill="1" applyBorder="1" applyAlignment="1">
      <alignment wrapText="1"/>
    </xf>
    <xf numFmtId="0" fontId="12" fillId="9" borderId="13" xfId="0" quotePrefix="1" applyFont="1" applyFill="1" applyBorder="1" applyAlignment="1">
      <alignment wrapText="1"/>
    </xf>
    <xf numFmtId="0" fontId="3" fillId="18" borderId="21" xfId="0" applyFont="1" applyFill="1" applyBorder="1" applyAlignment="1">
      <alignment wrapText="1"/>
    </xf>
    <xf numFmtId="0" fontId="3" fillId="17" borderId="10" xfId="0" applyFont="1" applyFill="1" applyBorder="1" applyAlignment="1">
      <alignment wrapText="1"/>
    </xf>
    <xf numFmtId="0" fontId="12" fillId="0" borderId="13" xfId="0" applyFont="1" applyFill="1" applyBorder="1" applyAlignment="1">
      <alignment wrapText="1"/>
    </xf>
    <xf numFmtId="0" fontId="12" fillId="0" borderId="6" xfId="0" applyFont="1" applyFill="1" applyBorder="1" applyAlignment="1">
      <alignment wrapText="1"/>
    </xf>
    <xf numFmtId="0" fontId="3" fillId="0" borderId="6" xfId="0" applyFont="1" applyFill="1" applyBorder="1" applyAlignment="1">
      <alignment wrapText="1"/>
    </xf>
    <xf numFmtId="0" fontId="3" fillId="0" borderId="14" xfId="0" applyFont="1" applyFill="1" applyBorder="1" applyAlignment="1">
      <alignment wrapText="1"/>
    </xf>
    <xf numFmtId="0" fontId="3" fillId="9" borderId="35" xfId="0" applyFont="1" applyFill="1" applyBorder="1" applyAlignment="1"/>
    <xf numFmtId="0" fontId="27" fillId="9" borderId="6" xfId="0" applyFont="1" applyFill="1" applyBorder="1" applyAlignment="1">
      <alignment wrapText="1"/>
    </xf>
    <xf numFmtId="0" fontId="27" fillId="0" borderId="0" xfId="0" applyFont="1"/>
    <xf numFmtId="0" fontId="3" fillId="19" borderId="10" xfId="0" applyFont="1" applyFill="1" applyBorder="1" applyAlignment="1">
      <alignment wrapText="1"/>
    </xf>
    <xf numFmtId="0" fontId="27" fillId="9" borderId="14" xfId="0" applyFont="1" applyFill="1" applyBorder="1" applyAlignment="1">
      <alignment wrapText="1"/>
    </xf>
    <xf numFmtId="0" fontId="12" fillId="9" borderId="6" xfId="0" applyNumberFormat="1" applyFont="1" applyFill="1" applyBorder="1" applyAlignment="1">
      <alignment wrapText="1"/>
    </xf>
    <xf numFmtId="0" fontId="12" fillId="9" borderId="40" xfId="0" applyFont="1" applyFill="1" applyBorder="1" applyAlignment="1">
      <alignment wrapText="1"/>
    </xf>
    <xf numFmtId="0" fontId="11" fillId="18" borderId="10" xfId="0" applyFont="1" applyFill="1" applyBorder="1"/>
    <xf numFmtId="0" fontId="12" fillId="9" borderId="9" xfId="0" applyFont="1" applyFill="1" applyBorder="1" applyAlignment="1">
      <alignment wrapText="1"/>
    </xf>
    <xf numFmtId="0" fontId="3" fillId="9" borderId="39" xfId="0" applyFont="1" applyFill="1" applyBorder="1" applyAlignment="1">
      <alignment wrapText="1"/>
    </xf>
    <xf numFmtId="0" fontId="3" fillId="9" borderId="41" xfId="0" applyFont="1" applyFill="1" applyBorder="1" applyAlignment="1">
      <alignment wrapText="1"/>
    </xf>
    <xf numFmtId="0" fontId="11" fillId="17" borderId="0" xfId="0" applyFont="1" applyFill="1" applyBorder="1"/>
    <xf numFmtId="0" fontId="3" fillId="9" borderId="40" xfId="0" applyFont="1" applyFill="1" applyBorder="1" applyAlignment="1">
      <alignment wrapText="1"/>
    </xf>
    <xf numFmtId="0" fontId="28" fillId="9" borderId="6" xfId="0" applyFont="1" applyFill="1" applyBorder="1" applyAlignment="1">
      <alignment wrapText="1"/>
    </xf>
    <xf numFmtId="0" fontId="28" fillId="9" borderId="13" xfId="0" applyFont="1" applyFill="1" applyBorder="1" applyAlignment="1">
      <alignment wrapText="1"/>
    </xf>
    <xf numFmtId="0" fontId="27" fillId="0" borderId="6" xfId="0" applyFont="1" applyFill="1" applyBorder="1" applyAlignment="1">
      <alignment wrapText="1"/>
    </xf>
    <xf numFmtId="0" fontId="11" fillId="20" borderId="10" xfId="0" applyFont="1" applyFill="1" applyBorder="1"/>
    <xf numFmtId="0" fontId="12" fillId="9" borderId="39" xfId="0" applyFont="1" applyFill="1" applyBorder="1" applyAlignment="1">
      <alignment wrapText="1"/>
    </xf>
    <xf numFmtId="0" fontId="12" fillId="9" borderId="7" xfId="0" applyFont="1" applyFill="1" applyBorder="1" applyAlignment="1">
      <alignment wrapText="1"/>
    </xf>
    <xf numFmtId="0" fontId="12" fillId="9" borderId="0" xfId="0" applyFont="1" applyFill="1" applyBorder="1" applyAlignment="1">
      <alignment wrapText="1"/>
    </xf>
    <xf numFmtId="0" fontId="12" fillId="9" borderId="10" xfId="0" applyFont="1" applyFill="1" applyBorder="1" applyAlignment="1">
      <alignment wrapText="1"/>
    </xf>
    <xf numFmtId="9" fontId="3" fillId="9" borderId="0" xfId="3" applyFont="1" applyFill="1"/>
    <xf numFmtId="9" fontId="21" fillId="3" borderId="21" xfId="3" applyFont="1" applyFill="1" applyBorder="1" applyAlignment="1">
      <alignment horizontal="center" vertical="center"/>
    </xf>
    <xf numFmtId="9" fontId="21" fillId="8" borderId="27" xfId="3" applyFont="1" applyFill="1" applyBorder="1" applyAlignment="1">
      <alignment horizontal="center" vertical="center"/>
    </xf>
    <xf numFmtId="9" fontId="21" fillId="8" borderId="42" xfId="3" applyFont="1" applyFill="1" applyBorder="1" applyAlignment="1">
      <alignment horizontal="center" vertical="center"/>
    </xf>
    <xf numFmtId="9" fontId="21" fillId="11" borderId="27" xfId="3" applyFont="1" applyFill="1" applyBorder="1" applyAlignment="1">
      <alignment horizontal="center" vertical="center"/>
    </xf>
    <xf numFmtId="9" fontId="21" fillId="11" borderId="21" xfId="3" applyFont="1" applyFill="1" applyBorder="1" applyAlignment="1">
      <alignment horizontal="center" vertical="center"/>
    </xf>
    <xf numFmtId="9" fontId="21" fillId="16" borderId="22" xfId="3" applyFont="1" applyFill="1" applyBorder="1" applyAlignment="1">
      <alignment horizontal="center" vertical="center"/>
    </xf>
    <xf numFmtId="9" fontId="21" fillId="16" borderId="21" xfId="3" applyFont="1" applyFill="1" applyBorder="1" applyAlignment="1">
      <alignment horizontal="center" vertical="center"/>
    </xf>
    <xf numFmtId="0" fontId="16" fillId="0" borderId="0" xfId="1" applyFont="1" applyAlignment="1">
      <alignment horizontal="center" vertical="center"/>
    </xf>
    <xf numFmtId="0" fontId="3" fillId="0" borderId="0" xfId="1" applyFont="1" applyBorder="1"/>
    <xf numFmtId="0" fontId="11" fillId="9" borderId="0" xfId="0" applyFont="1" applyFill="1" applyAlignment="1">
      <alignment horizontal="center" vertical="center" wrapText="1"/>
    </xf>
    <xf numFmtId="0" fontId="3" fillId="16" borderId="7" xfId="0" applyFont="1" applyFill="1" applyBorder="1" applyAlignment="1">
      <alignment horizontal="left" vertical="top"/>
    </xf>
    <xf numFmtId="0" fontId="27" fillId="9" borderId="0" xfId="0" applyFont="1" applyFill="1" applyBorder="1" applyAlignment="1">
      <alignment wrapText="1"/>
    </xf>
    <xf numFmtId="0" fontId="3" fillId="11" borderId="6" xfId="0" applyFont="1" applyFill="1" applyBorder="1" applyAlignment="1">
      <alignment horizontal="left" vertical="top"/>
    </xf>
    <xf numFmtId="0" fontId="30" fillId="0" borderId="0" xfId="0" applyFont="1"/>
    <xf numFmtId="0" fontId="30" fillId="9" borderId="0" xfId="0" applyFont="1" applyFill="1"/>
    <xf numFmtId="0" fontId="30" fillId="20" borderId="0" xfId="0" applyFont="1" applyFill="1"/>
    <xf numFmtId="0" fontId="30" fillId="19" borderId="21" xfId="0" applyFont="1" applyFill="1" applyBorder="1"/>
    <xf numFmtId="0" fontId="30" fillId="19" borderId="0" xfId="0" applyFont="1" applyFill="1"/>
    <xf numFmtId="0" fontId="32" fillId="18" borderId="11" xfId="0" applyFont="1" applyFill="1" applyBorder="1"/>
    <xf numFmtId="0" fontId="30" fillId="18" borderId="0" xfId="0" applyFont="1" applyFill="1"/>
    <xf numFmtId="0" fontId="32" fillId="17" borderId="9" xfId="0" applyFont="1" applyFill="1" applyBorder="1"/>
    <xf numFmtId="0" fontId="30" fillId="17" borderId="0" xfId="0" applyFont="1" applyFill="1"/>
    <xf numFmtId="0" fontId="27" fillId="20" borderId="0" xfId="0" applyFont="1" applyFill="1"/>
    <xf numFmtId="9" fontId="21" fillId="11" borderId="43" xfId="3" applyFont="1" applyFill="1" applyBorder="1" applyAlignment="1">
      <alignment horizontal="center" vertical="center"/>
    </xf>
    <xf numFmtId="0" fontId="11" fillId="9" borderId="13" xfId="0" applyFont="1" applyFill="1" applyBorder="1" applyProtection="1">
      <protection locked="0"/>
    </xf>
    <xf numFmtId="0" fontId="11" fillId="9" borderId="40" xfId="0" applyFont="1" applyFill="1" applyBorder="1" applyProtection="1">
      <protection locked="0"/>
    </xf>
    <xf numFmtId="0" fontId="11" fillId="0" borderId="13" xfId="0" applyFont="1" applyBorder="1" applyAlignment="1" applyProtection="1">
      <protection locked="0"/>
    </xf>
    <xf numFmtId="0" fontId="11" fillId="9" borderId="9" xfId="0" applyFont="1" applyFill="1" applyBorder="1" applyProtection="1">
      <protection locked="0"/>
    </xf>
    <xf numFmtId="0" fontId="11" fillId="9" borderId="6" xfId="0" applyFont="1" applyFill="1" applyBorder="1" applyProtection="1">
      <protection locked="0"/>
    </xf>
    <xf numFmtId="0" fontId="11" fillId="9" borderId="39" xfId="0" applyFont="1" applyFill="1" applyBorder="1" applyProtection="1">
      <protection locked="0"/>
    </xf>
    <xf numFmtId="0" fontId="11" fillId="0" borderId="6" xfId="0" applyFont="1" applyBorder="1" applyAlignment="1" applyProtection="1">
      <protection locked="0"/>
    </xf>
    <xf numFmtId="0" fontId="11" fillId="9" borderId="7" xfId="0" applyFont="1" applyFill="1" applyBorder="1" applyProtection="1">
      <protection locked="0"/>
    </xf>
    <xf numFmtId="0" fontId="3" fillId="0" borderId="6" xfId="0" applyFont="1" applyBorder="1" applyAlignment="1" applyProtection="1">
      <protection locked="0"/>
    </xf>
    <xf numFmtId="0" fontId="11" fillId="9" borderId="14" xfId="0" applyFont="1" applyFill="1" applyBorder="1" applyProtection="1">
      <protection locked="0"/>
    </xf>
    <xf numFmtId="0" fontId="11" fillId="9" borderId="41" xfId="0" applyFont="1" applyFill="1" applyBorder="1" applyProtection="1">
      <protection locked="0"/>
    </xf>
    <xf numFmtId="0" fontId="11" fillId="0" borderId="14" xfId="0" applyFont="1" applyBorder="1" applyAlignment="1" applyProtection="1">
      <protection locked="0"/>
    </xf>
    <xf numFmtId="0" fontId="3" fillId="9" borderId="6" xfId="0" applyFont="1" applyFill="1" applyBorder="1" applyProtection="1">
      <protection locked="0"/>
    </xf>
    <xf numFmtId="0" fontId="11" fillId="0" borderId="14" xfId="0" applyFont="1" applyFill="1" applyBorder="1" applyProtection="1">
      <protection locked="0"/>
    </xf>
    <xf numFmtId="0" fontId="11" fillId="9" borderId="8" xfId="0" applyFont="1" applyFill="1" applyBorder="1" applyProtection="1">
      <protection locked="0"/>
    </xf>
    <xf numFmtId="0" fontId="11" fillId="0" borderId="6" xfId="0" applyFont="1" applyFill="1" applyBorder="1" applyProtection="1">
      <protection locked="0"/>
    </xf>
    <xf numFmtId="0" fontId="4" fillId="9" borderId="6" xfId="0" applyFont="1" applyFill="1" applyBorder="1" applyProtection="1">
      <protection locked="0"/>
    </xf>
    <xf numFmtId="0" fontId="4" fillId="9" borderId="14" xfId="0" applyFont="1" applyFill="1" applyBorder="1" applyProtection="1">
      <protection locked="0"/>
    </xf>
    <xf numFmtId="0" fontId="3" fillId="9" borderId="7" xfId="0" applyFont="1" applyFill="1" applyBorder="1" applyProtection="1">
      <protection locked="0"/>
    </xf>
    <xf numFmtId="0" fontId="3" fillId="0" borderId="7" xfId="0" applyFont="1" applyBorder="1" applyAlignment="1" applyProtection="1">
      <protection locked="0"/>
    </xf>
    <xf numFmtId="0" fontId="3" fillId="9" borderId="14" xfId="0" applyFont="1" applyFill="1" applyBorder="1" applyProtection="1">
      <protection locked="0"/>
    </xf>
    <xf numFmtId="0" fontId="3" fillId="9" borderId="13" xfId="0" applyFont="1" applyFill="1" applyBorder="1" applyProtection="1">
      <protection locked="0"/>
    </xf>
    <xf numFmtId="0" fontId="11" fillId="0" borderId="13" xfId="0" applyFont="1" applyFill="1" applyBorder="1" applyProtection="1">
      <protection locked="0"/>
    </xf>
    <xf numFmtId="0" fontId="11" fillId="9" borderId="0" xfId="0" applyFont="1" applyFill="1" applyAlignment="1">
      <alignment horizontal="center" wrapText="1"/>
    </xf>
    <xf numFmtId="0" fontId="19" fillId="9" borderId="0" xfId="1" applyFont="1" applyFill="1" applyBorder="1" applyAlignment="1">
      <alignment horizontal="center" vertical="center" wrapText="1"/>
    </xf>
    <xf numFmtId="0" fontId="11" fillId="9" borderId="0" xfId="0" applyFont="1" applyFill="1" applyAlignment="1">
      <alignment wrapText="1"/>
    </xf>
    <xf numFmtId="0" fontId="33" fillId="9" borderId="0" xfId="1" applyFont="1" applyFill="1"/>
    <xf numFmtId="0" fontId="3" fillId="16" borderId="7" xfId="0" applyFont="1" applyFill="1" applyBorder="1" applyAlignment="1">
      <alignment horizontal="left" vertical="top" wrapText="1"/>
    </xf>
    <xf numFmtId="0" fontId="3" fillId="16" borderId="7" xfId="0" applyFont="1" applyFill="1" applyBorder="1" applyAlignment="1">
      <alignment horizontal="left" vertical="top"/>
    </xf>
    <xf numFmtId="0" fontId="3" fillId="16" borderId="8" xfId="0" applyFont="1" applyFill="1" applyBorder="1" applyAlignment="1">
      <alignment horizontal="left" vertical="top"/>
    </xf>
    <xf numFmtId="0" fontId="3" fillId="11" borderId="9" xfId="0" applyFont="1" applyFill="1" applyBorder="1" applyAlignment="1">
      <alignment horizontal="left" vertical="top" wrapText="1"/>
    </xf>
    <xf numFmtId="0" fontId="3" fillId="11" borderId="7" xfId="0" applyFont="1" applyFill="1" applyBorder="1" applyAlignment="1">
      <alignment horizontal="left" vertical="top" wrapText="1"/>
    </xf>
    <xf numFmtId="0" fontId="3" fillId="11" borderId="8" xfId="0" applyFont="1" applyFill="1" applyBorder="1" applyAlignment="1">
      <alignment horizontal="left" vertical="top"/>
    </xf>
    <xf numFmtId="0" fontId="3" fillId="11" borderId="7" xfId="0" applyFont="1" applyFill="1" applyBorder="1" applyAlignment="1">
      <alignment horizontal="left" vertical="top"/>
    </xf>
    <xf numFmtId="0" fontId="3" fillId="21" borderId="9" xfId="0" applyFont="1" applyFill="1" applyBorder="1" applyAlignment="1">
      <alignment horizontal="left" vertical="top" wrapText="1"/>
    </xf>
    <xf numFmtId="0" fontId="3" fillId="21" borderId="7" xfId="0" applyFont="1" applyFill="1" applyBorder="1" applyAlignment="1">
      <alignment horizontal="left" vertical="top"/>
    </xf>
    <xf numFmtId="0" fontId="3" fillId="21" borderId="8" xfId="0" applyFont="1" applyFill="1" applyBorder="1" applyAlignment="1">
      <alignment horizontal="left" vertical="top"/>
    </xf>
    <xf numFmtId="0" fontId="3" fillId="16" borderId="9" xfId="0" applyFont="1" applyFill="1" applyBorder="1" applyAlignment="1">
      <alignment horizontal="left" vertical="top" wrapText="1"/>
    </xf>
    <xf numFmtId="0" fontId="3" fillId="16" borderId="13" xfId="0" applyFont="1" applyFill="1" applyBorder="1" applyAlignment="1">
      <alignment horizontal="left" vertical="top" wrapText="1"/>
    </xf>
    <xf numFmtId="0" fontId="3" fillId="16" borderId="6" xfId="0" applyFont="1" applyFill="1" applyBorder="1" applyAlignment="1">
      <alignment horizontal="left" vertical="top" wrapText="1"/>
    </xf>
    <xf numFmtId="0" fontId="3" fillId="16" borderId="14" xfId="0" applyFont="1" applyFill="1" applyBorder="1" applyAlignment="1">
      <alignment horizontal="left" vertical="top" wrapText="1"/>
    </xf>
    <xf numFmtId="0" fontId="3" fillId="8" borderId="10" xfId="0" applyFont="1" applyFill="1" applyBorder="1" applyAlignment="1">
      <alignment horizontal="left" vertical="top" wrapText="1"/>
    </xf>
    <xf numFmtId="0" fontId="3" fillId="8" borderId="7" xfId="0" applyFont="1" applyFill="1" applyBorder="1" applyAlignment="1">
      <alignment horizontal="left" vertical="top" wrapText="1"/>
    </xf>
    <xf numFmtId="0" fontId="3" fillId="8" borderId="8" xfId="0" applyFont="1" applyFill="1" applyBorder="1" applyAlignment="1">
      <alignment horizontal="left" vertical="top"/>
    </xf>
    <xf numFmtId="0" fontId="3" fillId="8" borderId="9" xfId="0" applyFont="1" applyFill="1" applyBorder="1" applyAlignment="1">
      <alignment horizontal="left" vertical="top" wrapText="1"/>
    </xf>
    <xf numFmtId="0" fontId="3" fillId="8" borderId="7" xfId="0" applyFont="1" applyFill="1" applyBorder="1" applyAlignment="1">
      <alignment horizontal="left" vertical="top"/>
    </xf>
    <xf numFmtId="0" fontId="3" fillId="8" borderId="13" xfId="0" applyFont="1" applyFill="1" applyBorder="1" applyAlignment="1">
      <alignment horizontal="left" vertical="top" wrapText="1"/>
    </xf>
    <xf numFmtId="0" fontId="3" fillId="8" borderId="6" xfId="0" applyFont="1" applyFill="1" applyBorder="1" applyAlignment="1">
      <alignment horizontal="left" vertical="top" wrapText="1"/>
    </xf>
    <xf numFmtId="0" fontId="3" fillId="8" borderId="6" xfId="0" applyFont="1" applyFill="1" applyBorder="1" applyAlignment="1">
      <alignment horizontal="left" vertical="top"/>
    </xf>
    <xf numFmtId="0" fontId="3" fillId="8" borderId="14" xfId="0" applyFont="1" applyFill="1" applyBorder="1" applyAlignment="1">
      <alignment horizontal="left" vertical="top"/>
    </xf>
    <xf numFmtId="0" fontId="11" fillId="9" borderId="0" xfId="0" applyFont="1" applyFill="1" applyAlignment="1">
      <alignment horizontal="center" vertical="center" wrapText="1"/>
    </xf>
    <xf numFmtId="0" fontId="3" fillId="8" borderId="14"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7" xfId="0" applyFont="1" applyFill="1" applyBorder="1" applyAlignment="1">
      <alignment horizontal="left" vertical="top" wrapText="1"/>
    </xf>
    <xf numFmtId="0" fontId="11" fillId="9" borderId="0" xfId="0" applyFont="1" applyFill="1" applyAlignment="1">
      <alignment horizontal="center" wrapText="1"/>
    </xf>
    <xf numFmtId="0" fontId="3" fillId="3" borderId="13"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left" vertical="top"/>
    </xf>
    <xf numFmtId="0" fontId="3" fillId="3" borderId="14" xfId="0" applyFont="1" applyFill="1" applyBorder="1" applyAlignment="1">
      <alignment horizontal="left" vertical="top"/>
    </xf>
    <xf numFmtId="0" fontId="3" fillId="3" borderId="7" xfId="0" applyFont="1" applyFill="1" applyBorder="1" applyAlignment="1">
      <alignment horizontal="left" vertical="top"/>
    </xf>
    <xf numFmtId="0" fontId="3" fillId="3" borderId="8" xfId="0" applyFont="1" applyFill="1" applyBorder="1" applyAlignment="1">
      <alignment horizontal="left" vertical="top"/>
    </xf>
    <xf numFmtId="0" fontId="3" fillId="3" borderId="14" xfId="0" applyFont="1" applyFill="1" applyBorder="1" applyAlignment="1">
      <alignment horizontal="left" vertical="top" wrapText="1"/>
    </xf>
    <xf numFmtId="0" fontId="8" fillId="9" borderId="16" xfId="0" applyFont="1" applyFill="1" applyBorder="1" applyAlignment="1">
      <alignment horizontal="left"/>
    </xf>
    <xf numFmtId="0" fontId="8" fillId="9" borderId="17" xfId="0" applyFont="1" applyFill="1" applyBorder="1" applyAlignment="1">
      <alignment horizontal="left"/>
    </xf>
    <xf numFmtId="0" fontId="8" fillId="9" borderId="18" xfId="0" applyFont="1" applyFill="1" applyBorder="1" applyAlignment="1">
      <alignment horizontal="left"/>
    </xf>
    <xf numFmtId="0" fontId="3" fillId="9" borderId="15" xfId="1" applyFont="1" applyFill="1" applyBorder="1" applyAlignment="1">
      <alignment horizontal="center"/>
    </xf>
    <xf numFmtId="0" fontId="9" fillId="0" borderId="16" xfId="0" applyFont="1" applyFill="1" applyBorder="1" applyAlignment="1" applyProtection="1">
      <alignment horizontal="left"/>
      <protection locked="0"/>
    </xf>
    <xf numFmtId="0" fontId="9" fillId="0" borderId="17" xfId="0" applyFont="1" applyFill="1" applyBorder="1" applyAlignment="1" applyProtection="1">
      <alignment horizontal="left"/>
      <protection locked="0"/>
    </xf>
    <xf numFmtId="0" fontId="9" fillId="0" borderId="18" xfId="0" applyFont="1" applyFill="1" applyBorder="1" applyAlignment="1" applyProtection="1">
      <alignment horizontal="left"/>
      <protection locked="0"/>
    </xf>
    <xf numFmtId="0" fontId="19" fillId="9" borderId="0" xfId="1" applyFont="1" applyFill="1" applyBorder="1" applyAlignment="1">
      <alignment horizontal="center"/>
    </xf>
    <xf numFmtId="0" fontId="0" fillId="5" borderId="0" xfId="0" applyFill="1" applyAlignment="1">
      <alignment horizontal="center" vertical="center" textRotation="45"/>
    </xf>
    <xf numFmtId="0" fontId="0" fillId="0" borderId="0" xfId="0" applyAlignment="1">
      <alignment horizontal="center" vertical="center" wrapText="1"/>
    </xf>
    <xf numFmtId="0" fontId="0" fillId="2" borderId="0" xfId="0" applyFill="1" applyAlignment="1">
      <alignment horizontal="center" vertical="center" textRotation="45"/>
    </xf>
    <xf numFmtId="0" fontId="0" fillId="3" borderId="0" xfId="0" applyFill="1" applyAlignment="1">
      <alignment horizontal="center" vertical="center" textRotation="45"/>
    </xf>
    <xf numFmtId="0" fontId="0" fillId="4" borderId="0" xfId="0" applyFill="1" applyAlignment="1">
      <alignment horizontal="center" vertical="center" textRotation="45"/>
    </xf>
  </cellXfs>
  <cellStyles count="4">
    <cellStyle name="Hyperlänk" xfId="2" builtinId="8"/>
    <cellStyle name="Normal" xfId="0" builtinId="0"/>
    <cellStyle name="Normal 5" xfId="1" xr:uid="{00000000-0005-0000-0000-000002000000}"/>
    <cellStyle name="Procent" xfId="3" builtinId="5"/>
  </cellStyles>
  <dxfs count="125">
    <dxf>
      <fill>
        <gradientFill type="path" left="0.5" right="0.5" top="0.5" bottom="0.5">
          <stop position="0">
            <color theme="0"/>
          </stop>
          <stop position="1">
            <color rgb="FFFF0000"/>
          </stop>
        </gradientFill>
      </fill>
      <border>
        <left style="thin">
          <color theme="0" tint="-4.9989318521683403E-2"/>
        </left>
        <right style="thin">
          <color theme="0" tint="-4.9989318521683403E-2"/>
        </right>
        <top style="thin">
          <color theme="0" tint="-4.9989318521683403E-2"/>
        </top>
        <bottom style="thin">
          <color theme="0" tint="-4.9989318521683403E-2"/>
        </bottom>
      </border>
    </dxf>
    <dxf>
      <fill>
        <gradientFill type="path" left="0.5" right="0.5" top="0.5" bottom="0.5">
          <stop position="0">
            <color theme="0"/>
          </stop>
          <stop position="1">
            <color rgb="FFFF6600"/>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9" tint="0.80001220740379042"/>
          </stop>
        </gradientFill>
      </fill>
      <border>
        <left style="thin">
          <color theme="0" tint="-4.9989318521683403E-2"/>
        </left>
        <right style="thin">
          <color theme="0" tint="-4.9989318521683403E-2"/>
        </right>
        <top style="thin">
          <color theme="0" tint="-4.9989318521683403E-2"/>
        </top>
        <bottom style="thin">
          <color theme="0" tint="-4.9989318521683403E-2"/>
        </bottom>
      </border>
    </dxf>
    <dxf>
      <fill>
        <gradientFill type="path" left="0.5" right="0.5" top="0.5" bottom="0.5">
          <stop position="0">
            <color theme="0"/>
          </stop>
          <stop position="1">
            <color theme="9" tint="0.59999389629810485"/>
          </stop>
        </gradientFill>
      </fill>
      <border>
        <left style="hair">
          <color theme="0" tint="-4.9989318521683403E-2"/>
        </left>
        <right style="hair">
          <color theme="0" tint="-4.9989318521683403E-2"/>
        </right>
        <top style="hair">
          <color theme="0" tint="-4.9989318521683403E-2"/>
        </top>
        <bottom style="hair">
          <color theme="0" tint="-4.9989318521683403E-2"/>
        </bottom>
      </border>
    </dxf>
    <dxf>
      <fill>
        <gradientFill type="path" left="0.5" right="0.5" top="0.5" bottom="0.5">
          <stop position="0">
            <color theme="0"/>
          </stop>
          <stop position="1">
            <color theme="9" tint="-0.25098422193060094"/>
          </stop>
        </gradientFill>
      </fill>
    </dxf>
    <dxf>
      <fill>
        <gradientFill type="path" left="0.5" right="0.5" top="0.5" bottom="0.5">
          <stop position="0">
            <color theme="0"/>
          </stop>
          <stop position="1">
            <color rgb="FF00B050"/>
          </stop>
        </gradientFill>
      </fill>
      <border>
        <left style="thin">
          <color theme="0" tint="-4.9989318521683403E-2"/>
        </left>
        <right style="thin">
          <color theme="0" tint="-4.9989318521683403E-2"/>
        </right>
        <top style="thin">
          <color theme="0" tint="-4.9989318521683403E-2"/>
        </top>
        <bottom style="thin">
          <color theme="0" tint="-4.9989318521683403E-2"/>
        </bottom>
      </border>
    </dxf>
    <dxf>
      <fill>
        <gradientFill type="path" left="0.5" right="0.5" top="0.5" bottom="0.5">
          <stop position="0">
            <color theme="0"/>
          </stop>
          <stop position="1">
            <color rgb="FFFF0000"/>
          </stop>
        </gradientFill>
      </fill>
      <border>
        <left style="thin">
          <color theme="9" tint="0.79998168889431442"/>
        </left>
        <right style="thin">
          <color theme="9" tint="0.79998168889431442"/>
        </right>
        <top style="thin">
          <color theme="9" tint="0.79998168889431442"/>
        </top>
        <bottom style="thin">
          <color theme="9" tint="0.79998168889431442"/>
        </bottom>
      </border>
    </dxf>
    <dxf>
      <fill>
        <gradientFill type="path" left="0.5" right="0.5" top="0.5" bottom="0.5">
          <stop position="0">
            <color theme="0"/>
          </stop>
          <stop position="1">
            <color rgb="FFFF6600"/>
          </stop>
        </gradientFill>
      </fill>
      <border>
        <left style="thin">
          <color theme="9" tint="0.79998168889431442"/>
        </left>
        <right style="thin">
          <color theme="9" tint="0.79998168889431442"/>
        </right>
        <top style="thin">
          <color theme="9" tint="0.79998168889431442"/>
        </top>
        <bottom style="thin">
          <color theme="9" tint="0.79998168889431442"/>
        </bottom>
      </border>
    </dxf>
    <dxf>
      <fill>
        <gradientFill type="path" left="0.5" right="0.5" top="0.5" bottom="0.5">
          <stop position="0">
            <color theme="0"/>
          </stop>
          <stop position="1">
            <color theme="5" tint="0.59999389629810485"/>
          </stop>
        </gradientFill>
      </fill>
      <border>
        <left style="thin">
          <color theme="9" tint="0.79998168889431442"/>
        </left>
        <right style="thin">
          <color theme="9" tint="0.79998168889431442"/>
        </right>
        <top style="thin">
          <color theme="9" tint="0.79998168889431442"/>
        </top>
        <bottom style="thin">
          <color theme="9" tint="0.79998168889431442"/>
        </bottom>
      </border>
    </dxf>
    <dxf>
      <fill>
        <gradientFill type="path" left="0.5" right="0.5" top="0.5" bottom="0.5">
          <stop position="0">
            <color theme="0"/>
          </stop>
          <stop position="1">
            <color theme="9" tint="0.80001220740379042"/>
          </stop>
        </gradientFill>
      </fill>
      <border>
        <left style="thin">
          <color theme="9" tint="0.79998168889431442"/>
        </left>
        <right style="thin">
          <color theme="9" tint="0.79998168889431442"/>
        </right>
        <top style="thin">
          <color theme="9" tint="0.79998168889431442"/>
        </top>
        <bottom style="thin">
          <color theme="9" tint="0.79998168889431442"/>
        </bottom>
      </border>
    </dxf>
    <dxf>
      <fill>
        <gradientFill type="path" left="0.5" right="0.5" top="0.5" bottom="0.5">
          <stop position="0">
            <color theme="0"/>
          </stop>
          <stop position="1">
            <color theme="9" tint="0.59999389629810485"/>
          </stop>
        </gradientFill>
      </fill>
      <border>
        <left style="thin">
          <color theme="9" tint="0.79998168889431442"/>
        </left>
        <right style="thin">
          <color theme="9" tint="0.79998168889431442"/>
        </right>
        <top style="thin">
          <color theme="9" tint="0.79998168889431442"/>
        </top>
        <bottom style="thin">
          <color theme="9" tint="0.79998168889431442"/>
        </bottom>
      </border>
    </dxf>
    <dxf>
      <fill>
        <gradientFill type="path" left="0.5" right="0.5" top="0.5" bottom="0.5">
          <stop position="0">
            <color theme="0"/>
          </stop>
          <stop position="1">
            <color theme="9" tint="-0.25098422193060094"/>
          </stop>
        </gradientFill>
      </fill>
      <border>
        <left style="thin">
          <color theme="9" tint="0.79998168889431442"/>
        </left>
        <right style="thin">
          <color theme="9" tint="0.79998168889431442"/>
        </right>
        <top style="thin">
          <color theme="9" tint="0.79998168889431442"/>
        </top>
        <bottom style="thin">
          <color theme="9" tint="0.79998168889431442"/>
        </bottom>
      </border>
    </dxf>
    <dxf>
      <fill>
        <gradientFill type="path" left="0.5" right="0.5" top="0.5" bottom="0.5">
          <stop position="0">
            <color theme="0"/>
          </stop>
          <stop position="1">
            <color rgb="FF00B050"/>
          </stop>
        </gradientFill>
      </fill>
      <border>
        <left style="thin">
          <color theme="9" tint="0.79998168889431442"/>
        </left>
        <right style="thin">
          <color theme="9" tint="0.79998168889431442"/>
        </right>
        <top style="thin">
          <color theme="9" tint="0.79998168889431442"/>
        </top>
        <bottom style="thin">
          <color theme="9" tint="0.79998168889431442"/>
        </bottom>
      </border>
    </dxf>
    <dxf>
      <fill>
        <patternFill>
          <bgColor theme="9" tint="0.59996337778862885"/>
        </patternFill>
      </fill>
    </dxf>
    <dxf>
      <fill>
        <patternFill>
          <bgColor theme="9" tint="0.59996337778862885"/>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59996337778862885"/>
        </patternFill>
      </fill>
    </dxf>
    <dxf>
      <fill>
        <patternFill>
          <bgColor theme="9" tint="0.59996337778862885"/>
        </patternFill>
      </fill>
    </dxf>
    <dxf>
      <fill>
        <patternFill>
          <bgColor theme="6" tint="0.79998168889431442"/>
        </patternFill>
      </fill>
    </dxf>
    <dxf>
      <fill>
        <patternFill>
          <bgColor theme="9" tint="0.59996337778862885"/>
        </patternFill>
      </fill>
    </dxf>
    <dxf>
      <fill>
        <patternFill>
          <bgColor theme="6" tint="0.79998168889431442"/>
        </patternFill>
      </fill>
    </dxf>
    <dxf>
      <fill>
        <patternFill>
          <bgColor theme="9" tint="0.59996337778862885"/>
        </patternFill>
      </fill>
    </dxf>
    <dxf>
      <fill>
        <patternFill>
          <bgColor theme="6" tint="0.79998168889431442"/>
        </patternFill>
      </fill>
    </dxf>
    <dxf>
      <fill>
        <patternFill>
          <bgColor theme="9" tint="0.59996337778862885"/>
        </patternFill>
      </fill>
    </dxf>
    <dxf>
      <fill>
        <patternFill>
          <bgColor theme="6" tint="0.79998168889431442"/>
        </patternFill>
      </fill>
    </dxf>
    <dxf>
      <fill>
        <patternFill>
          <bgColor theme="9" tint="0.59996337778862885"/>
        </patternFill>
      </fill>
    </dxf>
    <dxf>
      <fill>
        <patternFill>
          <bgColor theme="6" tint="0.79998168889431442"/>
        </patternFill>
      </fill>
    </dxf>
    <dxf>
      <fill>
        <patternFill>
          <bgColor theme="5" tint="0.79998168889431442"/>
        </patternFill>
      </fill>
    </dxf>
    <dxf>
      <fill>
        <patternFill>
          <bgColor theme="7" tint="0.79998168889431442"/>
        </patternFill>
      </fill>
    </dxf>
    <dxf>
      <fill>
        <patternFill>
          <bgColor theme="8" tint="0.79998168889431442"/>
        </patternFill>
      </fill>
    </dxf>
  </dxfs>
  <tableStyles count="0" defaultTableStyle="TableStyleMedium2" defaultPivotStyle="PivotStyleLight16"/>
  <colors>
    <mruColors>
      <color rgb="FF2E75B6"/>
      <color rgb="FFBF9000"/>
      <color rgb="FFEB642D"/>
      <color rgb="FFCC9900"/>
      <color rgb="FF009900"/>
      <color rgb="FF0066CC"/>
      <color rgb="FFFCE4D6"/>
      <color rgb="FFDFC9EF"/>
      <color rgb="FFD07DD9"/>
      <color rgb="FFFDF1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5"/>
    </mc:Choice>
    <mc:Fallback>
      <c:style val="5"/>
    </mc:Fallback>
  </mc:AlternateContent>
  <c:chart>
    <c:title>
      <c:tx>
        <c:strRef>
          <c:f>Redovisning!$C$3</c:f>
          <c:strCache>
            <c:ptCount val="1"/>
            <c:pt idx="0">
              <c:v>Utformningsalternativ 1</c:v>
            </c:pt>
          </c:strCache>
        </c:strRef>
      </c:tx>
      <c:layout>
        <c:manualLayout>
          <c:xMode val="edge"/>
          <c:yMode val="edge"/>
          <c:x val="0.36539431227703711"/>
          <c:y val="1.3964865195792904E-2"/>
        </c:manualLayout>
      </c:layout>
      <c:overlay val="0"/>
      <c:spPr>
        <a:noFill/>
        <a:ln>
          <a:noFill/>
        </a:ln>
        <a:effectLst/>
      </c:spPr>
      <c:txPr>
        <a:bodyPr rot="0" spcFirstLastPara="1" vertOverflow="ellipsis" vert="horz" wrap="square" anchor="ctr" anchorCtr="1"/>
        <a:lstStyle/>
        <a:p>
          <a:pPr algn="ctr">
            <a:defRPr sz="2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290373263888889E-2"/>
          <c:y val="0.11104030463706904"/>
          <c:w val="0.92496953125000003"/>
          <c:h val="0.4547388034091745"/>
        </c:manualLayout>
      </c:layout>
      <c:barChart>
        <c:barDir val="col"/>
        <c:grouping val="clustered"/>
        <c:varyColors val="0"/>
        <c:ser>
          <c:idx val="5"/>
          <c:order val="0"/>
          <c:tx>
            <c:strRef>
              <c:f>Redovisning!$M$9</c:f>
              <c:strCache>
                <c:ptCount val="1"/>
                <c:pt idx="0">
                  <c:v>Grattis! Projektet har tillfört ekosystemtjänster!</c:v>
                </c:pt>
              </c:strCache>
            </c:strRef>
          </c:tx>
          <c:spPr>
            <a:solidFill>
              <a:schemeClr val="bg1">
                <a:lumMod val="50000"/>
              </a:schemeClr>
            </a:solidFill>
            <a:ln w="12700">
              <a:solidFill>
                <a:schemeClr val="bg1">
                  <a:lumMod val="50000"/>
                </a:schemeClr>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Redovisning!$P$11:$P$32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7-A96F-478F-9123-A3FFE8A02541}"/>
            </c:ext>
          </c:extLst>
        </c:ser>
        <c:ser>
          <c:idx val="4"/>
          <c:order val="1"/>
          <c:tx>
            <c:v>Så här mycket fanns innan projektet</c:v>
          </c:tx>
          <c:spPr>
            <a:solidFill>
              <a:schemeClr val="bg1">
                <a:lumMod val="85000"/>
              </a:schemeClr>
            </a:solidFill>
            <a:ln w="12700">
              <a:solidFill>
                <a:schemeClr val="bg1">
                  <a:lumMod val="50000"/>
                </a:schemeClr>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Redovisning!$AB$11:$AB$32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6-A96F-478F-9123-A3FFE8A02541}"/>
            </c:ext>
          </c:extLst>
        </c:ser>
        <c:ser>
          <c:idx val="2"/>
          <c:order val="2"/>
          <c:tx>
            <c:v>Oj då, här har ekosystemtjänster försvunnit...</c:v>
          </c:tx>
          <c:spPr>
            <a:pattFill prst="wdUpDiag">
              <a:fgClr>
                <a:schemeClr val="bg1">
                  <a:lumMod val="50000"/>
                </a:schemeClr>
              </a:fgClr>
              <a:bgClr>
                <a:schemeClr val="bg1">
                  <a:lumMod val="95000"/>
                </a:schemeClr>
              </a:bgClr>
            </a:pattFill>
            <a:ln w="12700">
              <a:no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Redovisning!$C$11:$C$32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4-A96F-478F-9123-A3FFE8A02541}"/>
            </c:ext>
          </c:extLst>
        </c:ser>
        <c:ser>
          <c:idx val="13"/>
          <c:order val="4"/>
          <c:tx>
            <c:v>Kulturella Tillfört</c:v>
          </c:tx>
          <c:spPr>
            <a:solidFill>
              <a:srgbClr val="EB642D"/>
            </a:solidFill>
            <a:ln w="12700">
              <a:solidFill>
                <a:srgbClr val="EB642D"/>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Redovisning!$P$11:$P$32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11-F6D0-4D54-B354-62B44A54F7A6}"/>
            </c:ext>
          </c:extLst>
        </c:ser>
        <c:ser>
          <c:idx val="14"/>
          <c:order val="5"/>
          <c:tx>
            <c:v>Kulturella Försvunnit</c:v>
          </c:tx>
          <c:spPr>
            <a:pattFill prst="wdUpDiag">
              <a:fgClr>
                <a:srgbClr val="EB642D"/>
              </a:fgClr>
              <a:bgClr>
                <a:srgbClr val="FCE4D6"/>
              </a:bgClr>
            </a:pattFill>
            <a:ln w="12700">
              <a:solidFill>
                <a:srgbClr val="EB642D"/>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Redovisning!$C$11:$C$32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12-F6D0-4D54-B354-62B44A54F7A6}"/>
            </c:ext>
          </c:extLst>
        </c:ser>
        <c:ser>
          <c:idx val="15"/>
          <c:order val="6"/>
          <c:tx>
            <c:v>Kulturella Innan</c:v>
          </c:tx>
          <c:spPr>
            <a:solidFill>
              <a:srgbClr val="FCE4D6"/>
            </a:solidFill>
            <a:ln w="12700">
              <a:solidFill>
                <a:srgbClr val="EB642D"/>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Redovisning!$AB$11:$AB$32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13-F6D0-4D54-B354-62B44A54F7A6}"/>
            </c:ext>
          </c:extLst>
        </c:ser>
        <c:ser>
          <c:idx val="10"/>
          <c:order val="7"/>
          <c:tx>
            <c:v>Försörjande Tillfört</c:v>
          </c:tx>
          <c:spPr>
            <a:solidFill>
              <a:srgbClr val="CC9900"/>
            </a:solidFill>
            <a:ln w="12700">
              <a:solidFill>
                <a:srgbClr val="CC9900"/>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Redovisning!$P$11:$P$27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C-F6D0-4D54-B354-62B44A54F7A6}"/>
            </c:ext>
          </c:extLst>
        </c:ser>
        <c:ser>
          <c:idx val="11"/>
          <c:order val="8"/>
          <c:tx>
            <c:v>Försörjande Försvunnit</c:v>
          </c:tx>
          <c:spPr>
            <a:pattFill prst="wdUpDiag">
              <a:fgClr>
                <a:srgbClr val="CC9900"/>
              </a:fgClr>
              <a:bgClr>
                <a:schemeClr val="accent4">
                  <a:lumMod val="20000"/>
                  <a:lumOff val="80000"/>
                </a:schemeClr>
              </a:bgClr>
            </a:pattFill>
            <a:ln w="12700">
              <a:solidFill>
                <a:srgbClr val="CC9900"/>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Redovisning!$C$11:$C$27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F-F6D0-4D54-B354-62B44A54F7A6}"/>
            </c:ext>
          </c:extLst>
        </c:ser>
        <c:ser>
          <c:idx val="12"/>
          <c:order val="9"/>
          <c:tx>
            <c:v>Försörjande Innan</c:v>
          </c:tx>
          <c:spPr>
            <a:solidFill>
              <a:schemeClr val="accent4">
                <a:lumMod val="20000"/>
                <a:lumOff val="80000"/>
              </a:schemeClr>
            </a:solidFill>
            <a:ln w="12700">
              <a:solidFill>
                <a:srgbClr val="CC9900"/>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Redovisning!$AB$11:$AB$27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10-F6D0-4D54-B354-62B44A54F7A6}"/>
            </c:ext>
          </c:extLst>
        </c:ser>
        <c:ser>
          <c:idx val="7"/>
          <c:order val="10"/>
          <c:tx>
            <c:v>Reglerande Tillfört</c:v>
          </c:tx>
          <c:spPr>
            <a:solidFill>
              <a:srgbClr val="0066CC"/>
            </a:solidFill>
            <a:ln w="12700">
              <a:solidFill>
                <a:srgbClr val="0066CC"/>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Redovisning!$P$11:$P$23</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6D0-4D54-B354-62B44A54F7A6}"/>
            </c:ext>
          </c:extLst>
        </c:ser>
        <c:ser>
          <c:idx val="8"/>
          <c:order val="11"/>
          <c:tx>
            <c:v>Reglerande Försvunnit</c:v>
          </c:tx>
          <c:spPr>
            <a:pattFill prst="wdUpDiag">
              <a:fgClr>
                <a:srgbClr val="0066CC"/>
              </a:fgClr>
              <a:bgClr>
                <a:schemeClr val="accent5">
                  <a:lumMod val="20000"/>
                  <a:lumOff val="80000"/>
                </a:schemeClr>
              </a:bgClr>
            </a:pattFill>
            <a:ln w="12700">
              <a:solidFill>
                <a:srgbClr val="0066CC"/>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Redovisning!$C$11:$C$23</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F6D0-4D54-B354-62B44A54F7A6}"/>
            </c:ext>
          </c:extLst>
        </c:ser>
        <c:ser>
          <c:idx val="9"/>
          <c:order val="12"/>
          <c:tx>
            <c:v>Reglerande Innan</c:v>
          </c:tx>
          <c:spPr>
            <a:solidFill>
              <a:schemeClr val="accent5">
                <a:lumMod val="20000"/>
                <a:lumOff val="80000"/>
              </a:schemeClr>
            </a:solidFill>
            <a:ln w="12700">
              <a:solidFill>
                <a:srgbClr val="0066CC"/>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Redovisning!$AB$11:$AB$23</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F6D0-4D54-B354-62B44A54F7A6}"/>
            </c:ext>
          </c:extLst>
        </c:ser>
        <c:ser>
          <c:idx val="1"/>
          <c:order val="13"/>
          <c:tx>
            <c:v>Stödjande Tillfört</c:v>
          </c:tx>
          <c:spPr>
            <a:solidFill>
              <a:srgbClr val="009900"/>
            </a:solidFill>
            <a:ln w="12700">
              <a:solidFill>
                <a:srgbClr val="009900"/>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Redovisning!$P$11:$P$15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F6D0-4D54-B354-62B44A54F7A6}"/>
            </c:ext>
          </c:extLst>
        </c:ser>
        <c:ser>
          <c:idx val="3"/>
          <c:order val="14"/>
          <c:tx>
            <c:v>Stödjande Försvunnit</c:v>
          </c:tx>
          <c:spPr>
            <a:pattFill prst="wdUpDiag">
              <a:fgClr>
                <a:srgbClr val="009900"/>
              </a:fgClr>
              <a:bgClr>
                <a:schemeClr val="accent6">
                  <a:lumMod val="40000"/>
                  <a:lumOff val="60000"/>
                </a:schemeClr>
              </a:bgClr>
            </a:pattFill>
            <a:ln w="12700">
              <a:solidFill>
                <a:srgbClr val="009900"/>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Redovisning!$C$11:$C$15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F6D0-4D54-B354-62B44A54F7A6}"/>
            </c:ext>
          </c:extLst>
        </c:ser>
        <c:ser>
          <c:idx val="6"/>
          <c:order val="15"/>
          <c:tx>
            <c:v>Stödjande Innan</c:v>
          </c:tx>
          <c:spPr>
            <a:solidFill>
              <a:schemeClr val="accent6">
                <a:lumMod val="40000"/>
                <a:lumOff val="60000"/>
              </a:schemeClr>
            </a:solidFill>
            <a:ln w="12700">
              <a:solidFill>
                <a:srgbClr val="009900"/>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Redovisning!$AB$11:$AB$15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8-F6D0-4D54-B354-62B44A54F7A6}"/>
            </c:ext>
          </c:extLst>
        </c:ser>
        <c:dLbls>
          <c:showLegendKey val="0"/>
          <c:showVal val="0"/>
          <c:showCatName val="0"/>
          <c:showSerName val="0"/>
          <c:showPercent val="0"/>
          <c:showBubbleSize val="0"/>
        </c:dLbls>
        <c:gapWidth val="150"/>
        <c:overlap val="100"/>
        <c:axId val="103441152"/>
        <c:axId val="103434880"/>
      </c:barChart>
      <c:scatterChart>
        <c:scatterStyle val="lineMarker"/>
        <c:varyColors val="0"/>
        <c:ser>
          <c:idx val="0"/>
          <c:order val="3"/>
          <c:tx>
            <c:v>Det finns ett behov av att bevara och stärka ekosystemtjänsten</c:v>
          </c:tx>
          <c:spPr>
            <a:ln w="19050">
              <a:noFill/>
            </a:ln>
          </c:spPr>
          <c:marker>
            <c:symbol val="circle"/>
            <c:size val="12"/>
            <c:spPr>
              <a:solidFill>
                <a:srgbClr val="FFC000"/>
              </a:solidFill>
              <a:ln w="9525"/>
            </c:spPr>
          </c:marker>
          <c:dPt>
            <c:idx val="14"/>
            <c:bubble3D val="0"/>
            <c:extLst>
              <c:ext xmlns:c16="http://schemas.microsoft.com/office/drawing/2014/chart" uri="{C3380CC4-5D6E-409C-BE32-E72D297353CC}">
                <c16:uniqueId val="{00000001-34B0-4767-8A4D-EBE1914BA9C3}"/>
              </c:ext>
            </c:extLst>
          </c:dPt>
          <c:dPt>
            <c:idx val="18"/>
            <c:bubble3D val="0"/>
            <c:extLst>
              <c:ext xmlns:c16="http://schemas.microsoft.com/office/drawing/2014/chart" uri="{C3380CC4-5D6E-409C-BE32-E72D297353CC}">
                <c16:uniqueId val="{00000007-34B0-4767-8A4D-EBE1914BA9C3}"/>
              </c:ext>
            </c:extLst>
          </c:dPt>
          <c:dPt>
            <c:idx val="20"/>
            <c:bubble3D val="0"/>
            <c:extLst>
              <c:ext xmlns:c16="http://schemas.microsoft.com/office/drawing/2014/chart" uri="{C3380CC4-5D6E-409C-BE32-E72D297353CC}">
                <c16:uniqueId val="{00000000-34B0-4767-8A4D-EBE1914BA9C3}"/>
              </c:ext>
            </c:extLst>
          </c:dPt>
          <c:dPt>
            <c:idx val="21"/>
            <c:bubble3D val="0"/>
            <c:extLst>
              <c:ext xmlns:c16="http://schemas.microsoft.com/office/drawing/2014/chart" uri="{C3380CC4-5D6E-409C-BE32-E72D297353CC}">
                <c16:uniqueId val="{00000005-34B0-4767-8A4D-EBE1914BA9C3}"/>
              </c:ext>
            </c:extLst>
          </c:dPt>
          <c:yVal>
            <c:numRef>
              <c:f>'Sammanställning kategorivis'!$U$4:$U$25</c:f>
              <c:numCache>
                <c:formatCode>General</c:formatCode>
                <c:ptCount val="2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yVal>
          <c:smooth val="0"/>
          <c:extLst>
            <c:ext xmlns:c16="http://schemas.microsoft.com/office/drawing/2014/chart" uri="{C3380CC4-5D6E-409C-BE32-E72D297353CC}">
              <c16:uniqueId val="{00000000-C11B-4A63-A55C-BE13EECB883B}"/>
            </c:ext>
          </c:extLst>
        </c:ser>
        <c:ser>
          <c:idx val="16"/>
          <c:order val="16"/>
          <c:tx>
            <c:strRef>
              <c:f>Redovisning!$BA$10</c:f>
              <c:strCache>
                <c:ptCount val="1"/>
                <c:pt idx="0">
                  <c:v>Kompensation ska utföras</c:v>
                </c:pt>
              </c:strCache>
            </c:strRef>
          </c:tx>
          <c:spPr>
            <a:ln w="19050">
              <a:noFill/>
            </a:ln>
          </c:spPr>
          <c:marker>
            <c:symbol val="circle"/>
            <c:size val="7"/>
            <c:spPr>
              <a:solidFill>
                <a:schemeClr val="bg1">
                  <a:lumMod val="50000"/>
                </a:schemeClr>
              </a:solidFill>
              <a:ln w="3175">
                <a:solidFill>
                  <a:schemeClr val="bg1">
                    <a:lumMod val="95000"/>
                  </a:schemeClr>
                </a:solidFill>
              </a:ln>
            </c:spPr>
          </c:marker>
          <c:xVal>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xVal>
          <c:yVal>
            <c:numRef>
              <c:f>'Sammanställning kategorivis'!$V$4:$V$25</c:f>
              <c:numCache>
                <c:formatCode>General</c:formatCode>
                <c:ptCount val="2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yVal>
          <c:smooth val="0"/>
          <c:extLst>
            <c:ext xmlns:c16="http://schemas.microsoft.com/office/drawing/2014/chart" uri="{C3380CC4-5D6E-409C-BE32-E72D297353CC}">
              <c16:uniqueId val="{00000006-65CE-4968-9E14-5078A44CE95E}"/>
            </c:ext>
          </c:extLst>
        </c:ser>
        <c:dLbls>
          <c:showLegendKey val="0"/>
          <c:showVal val="0"/>
          <c:showCatName val="0"/>
          <c:showSerName val="0"/>
          <c:showPercent val="0"/>
          <c:showBubbleSize val="0"/>
        </c:dLbls>
        <c:axId val="103441152"/>
        <c:axId val="103434880"/>
      </c:scatterChart>
      <c:valAx>
        <c:axId val="103434880"/>
        <c:scaling>
          <c:orientation val="minMax"/>
          <c:max val="1"/>
          <c:min val="0"/>
        </c:scaling>
        <c:delete val="0"/>
        <c:axPos val="l"/>
        <c:title>
          <c:tx>
            <c:rich>
              <a:bodyPr/>
              <a:lstStyle/>
              <a:p>
                <a:pPr>
                  <a:defRPr/>
                </a:pPr>
                <a:r>
                  <a:rPr lang="sv-SE" sz="1600"/>
                  <a:t>Tillgång</a:t>
                </a:r>
                <a:r>
                  <a:rPr lang="sv-SE" sz="1600" baseline="0"/>
                  <a:t> (%)</a:t>
                </a:r>
                <a:endParaRPr lang="sv-SE" sz="1600"/>
              </a:p>
            </c:rich>
          </c:tx>
          <c:layout>
            <c:manualLayout>
              <c:xMode val="edge"/>
              <c:yMode val="edge"/>
              <c:x val="1.3183705770137765E-2"/>
              <c:y val="0.27101475592428476"/>
            </c:manualLayout>
          </c:layout>
          <c:overlay val="0"/>
        </c:title>
        <c:numFmt formatCode="0%" sourceLinked="1"/>
        <c:majorTickMark val="none"/>
        <c:minorTickMark val="none"/>
        <c:tickLblPos val="nextTo"/>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441152"/>
        <c:crosses val="autoZero"/>
        <c:crossBetween val="between"/>
      </c:valAx>
      <c:catAx>
        <c:axId val="1034411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434880"/>
        <c:crossesAt val="0"/>
        <c:auto val="1"/>
        <c:lblAlgn val="ctr"/>
        <c:lblOffset val="100"/>
        <c:noMultiLvlLbl val="0"/>
      </c:catAx>
      <c:spPr>
        <a:noFill/>
      </c:spPr>
    </c:plotArea>
    <c:legend>
      <c:legendPos val="b"/>
      <c:legendEntry>
        <c:idx val="0"/>
        <c:txPr>
          <a:bodyPr rot="0" vert="horz" anchor="ctr" anchorCtr="1"/>
          <a:lstStyle/>
          <a:p>
            <a:pPr>
              <a:defRPr sz="1600" baseline="0"/>
            </a:pPr>
            <a:endParaRPr lang="en-US"/>
          </a:p>
        </c:txPr>
      </c:legendEntry>
      <c:legendEntry>
        <c:idx val="1"/>
        <c:txPr>
          <a:bodyPr rot="0" vert="horz" anchor="ctr" anchorCtr="1"/>
          <a:lstStyle/>
          <a:p>
            <a:pPr>
              <a:defRPr sz="1600" baseline="0"/>
            </a:pPr>
            <a:endParaRPr lang="en-US"/>
          </a:p>
        </c:txPr>
      </c:legendEntry>
      <c:legendEntry>
        <c:idx val="2"/>
        <c:txPr>
          <a:bodyPr rot="0" vert="horz" anchor="ctr" anchorCtr="1"/>
          <a:lstStyle/>
          <a:p>
            <a:pPr>
              <a:defRPr sz="1600" baseline="0"/>
            </a:pPr>
            <a:endParaRPr lang="en-US"/>
          </a:p>
        </c:txPr>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txPr>
          <a:bodyPr rot="0" vert="horz" anchor="ctr" anchorCtr="1"/>
          <a:lstStyle/>
          <a:p>
            <a:pPr>
              <a:defRPr sz="1600"/>
            </a:pPr>
            <a:endParaRPr lang="en-US"/>
          </a:p>
        </c:txPr>
      </c:legendEntry>
      <c:legendEntry>
        <c:idx val="16"/>
        <c:txPr>
          <a:bodyPr rot="0" vert="horz" anchor="ctr" anchorCtr="1"/>
          <a:lstStyle/>
          <a:p>
            <a:pPr>
              <a:defRPr sz="1600" baseline="0"/>
            </a:pPr>
            <a:endParaRPr lang="en-US"/>
          </a:p>
        </c:txPr>
      </c:legendEntry>
      <c:layout>
        <c:manualLayout>
          <c:xMode val="edge"/>
          <c:yMode val="edge"/>
          <c:x val="3.6558466578942968E-2"/>
          <c:y val="0.79828684369919345"/>
          <c:w val="0.50942432557548578"/>
          <c:h val="0.19701238165252949"/>
        </c:manualLayout>
      </c:layout>
      <c:overlay val="0"/>
      <c:txPr>
        <a:bodyPr rot="0" vert="horz" anchor="ctr" anchorCtr="1"/>
        <a:lstStyle/>
        <a:p>
          <a:pPr>
            <a:defRPr/>
          </a:pPr>
          <a:endParaRPr lang="en-US"/>
        </a:p>
      </c:txPr>
    </c:legend>
    <c:plotVisOnly val="1"/>
    <c:dispBlanksAs val="gap"/>
    <c:showDLblsOverMax val="0"/>
    <c:extLst/>
  </c:chart>
  <c:spPr>
    <a:solidFill>
      <a:schemeClr val="bg1"/>
    </a:solidFill>
    <a:ln w="127000">
      <a:solidFill>
        <a:schemeClr val="accent3">
          <a:lumMod val="60000"/>
          <a:lumOff val="40000"/>
        </a:schemeClr>
      </a:solidFill>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5"/>
    </mc:Choice>
    <mc:Fallback>
      <c:style val="5"/>
    </mc:Fallback>
  </mc:AlternateContent>
  <c:chart>
    <c:title>
      <c:tx>
        <c:strRef>
          <c:f>Redovisning!$C$5</c:f>
          <c:strCache>
            <c:ptCount val="1"/>
            <c:pt idx="0">
              <c:v>Utformningsalternativ 3</c:v>
            </c:pt>
          </c:strCache>
        </c:strRef>
      </c:tx>
      <c:layout>
        <c:manualLayout>
          <c:xMode val="edge"/>
          <c:yMode val="edge"/>
          <c:x val="0.35756071173294507"/>
          <c:y val="1.3964904989665934E-2"/>
        </c:manualLayout>
      </c:layout>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290373263888889E-2"/>
          <c:y val="0.11104030463706904"/>
          <c:w val="0.92496953125000003"/>
          <c:h val="0.4547388034091745"/>
        </c:manualLayout>
      </c:layout>
      <c:barChart>
        <c:barDir val="col"/>
        <c:grouping val="clustered"/>
        <c:varyColors val="0"/>
        <c:ser>
          <c:idx val="5"/>
          <c:order val="0"/>
          <c:tx>
            <c:strRef>
              <c:f>Redovisning!$M$9</c:f>
              <c:strCache>
                <c:ptCount val="1"/>
                <c:pt idx="0">
                  <c:v>Grattis! Projektet har tillfört ekosystemtjänster!</c:v>
                </c:pt>
              </c:strCache>
            </c:strRef>
          </c:tx>
          <c:spPr>
            <a:solidFill>
              <a:schemeClr val="bg1">
                <a:lumMod val="50000"/>
              </a:schemeClr>
            </a:solidFill>
            <a:ln w="12700">
              <a:solidFill>
                <a:schemeClr val="bg1">
                  <a:lumMod val="50000"/>
                </a:schemeClr>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Redovisning!$AE$11:$AE$32</c:f>
              <c:numCache>
                <c:formatCode>General</c:formatCode>
                <c:ptCount val="22"/>
              </c:numCache>
            </c:numRef>
          </c:val>
          <c:extLst>
            <c:ext xmlns:c16="http://schemas.microsoft.com/office/drawing/2014/chart" uri="{C3380CC4-5D6E-409C-BE32-E72D297353CC}">
              <c16:uniqueId val="{00000000-D506-418A-9159-C2B00EA79974}"/>
            </c:ext>
          </c:extLst>
        </c:ser>
        <c:ser>
          <c:idx val="2"/>
          <c:order val="1"/>
          <c:tx>
            <c:v>Oj då, här har ekosystemtjänster försvunnit...</c:v>
          </c:tx>
          <c:spPr>
            <a:pattFill prst="wdDnDiag">
              <a:fgClr>
                <a:schemeClr val="bg1">
                  <a:lumMod val="50000"/>
                </a:schemeClr>
              </a:fgClr>
              <a:bgClr>
                <a:schemeClr val="bg1">
                  <a:lumMod val="95000"/>
                </a:schemeClr>
              </a:bgClr>
            </a:pattFill>
            <a:ln w="12700">
              <a:no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Redovisning!$AA$11:$AA$32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1-D506-418A-9159-C2B00EA79974}"/>
            </c:ext>
          </c:extLst>
        </c:ser>
        <c:ser>
          <c:idx val="14"/>
          <c:order val="4"/>
          <c:tx>
            <c:v>Kulturella Försvunnit</c:v>
          </c:tx>
          <c:spPr>
            <a:pattFill prst="wdDnDiag">
              <a:fgClr>
                <a:srgbClr val="EB642D"/>
              </a:fgClr>
              <a:bgClr>
                <a:srgbClr val="FCE4D6"/>
              </a:bgClr>
            </a:pattFill>
            <a:ln w="12700">
              <a:no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Redovisning!$AA$11:$AA$32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3-D506-418A-9159-C2B00EA79974}"/>
            </c:ext>
          </c:extLst>
        </c:ser>
        <c:ser>
          <c:idx val="13"/>
          <c:order val="7"/>
          <c:tx>
            <c:v>Kulturella Tillfört</c:v>
          </c:tx>
          <c:spPr>
            <a:solidFill>
              <a:srgbClr val="EB642D"/>
            </a:solidFill>
            <a:ln w="12700">
              <a:solidFill>
                <a:srgbClr val="EB642D"/>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Redovisning!$U$11:$U$32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6-D506-418A-9159-C2B00EA79974}"/>
            </c:ext>
          </c:extLst>
        </c:ser>
        <c:ser>
          <c:idx val="11"/>
          <c:order val="8"/>
          <c:tx>
            <c:v>Försörjande Försvunnit</c:v>
          </c:tx>
          <c:spPr>
            <a:pattFill prst="wdDnDiag">
              <a:fgClr>
                <a:srgbClr val="CC9900"/>
              </a:fgClr>
              <a:bgClr>
                <a:schemeClr val="accent4">
                  <a:lumMod val="20000"/>
                  <a:lumOff val="80000"/>
                </a:schemeClr>
              </a:bgClr>
            </a:pattFill>
            <a:ln w="12700">
              <a:no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Redovisning!$AA$11:$AA$27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7-D506-418A-9159-C2B00EA79974}"/>
            </c:ext>
          </c:extLst>
        </c:ser>
        <c:ser>
          <c:idx val="10"/>
          <c:order val="11"/>
          <c:tx>
            <c:v>Försörjande Tillfört</c:v>
          </c:tx>
          <c:spPr>
            <a:solidFill>
              <a:srgbClr val="CC9900"/>
            </a:solidFill>
            <a:ln w="12700">
              <a:solidFill>
                <a:srgbClr val="CC9900"/>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Redovisning!$U$11:$U$27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A-D506-418A-9159-C2B00EA79974}"/>
            </c:ext>
          </c:extLst>
        </c:ser>
        <c:ser>
          <c:idx val="8"/>
          <c:order val="12"/>
          <c:tx>
            <c:v>Reglerande Försvunnit</c:v>
          </c:tx>
          <c:spPr>
            <a:pattFill prst="wdDnDiag">
              <a:fgClr>
                <a:srgbClr val="0066CC"/>
              </a:fgClr>
              <a:bgClr>
                <a:schemeClr val="accent5">
                  <a:lumMod val="20000"/>
                  <a:lumOff val="80000"/>
                </a:schemeClr>
              </a:bgClr>
            </a:pattFill>
            <a:ln w="12700">
              <a:no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Redovisning!$AA$11:$AA$23</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D506-418A-9159-C2B00EA79974}"/>
            </c:ext>
          </c:extLst>
        </c:ser>
        <c:ser>
          <c:idx val="7"/>
          <c:order val="15"/>
          <c:tx>
            <c:v>Reglerande Tillfört</c:v>
          </c:tx>
          <c:spPr>
            <a:solidFill>
              <a:srgbClr val="0066CC"/>
            </a:solidFill>
            <a:ln w="12700">
              <a:solidFill>
                <a:srgbClr val="0066CC"/>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Redovisning!$U$11:$U$23</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E-D506-418A-9159-C2B00EA79974}"/>
            </c:ext>
          </c:extLst>
        </c:ser>
        <c:ser>
          <c:idx val="3"/>
          <c:order val="16"/>
          <c:tx>
            <c:v>Stödjande Försvunnit</c:v>
          </c:tx>
          <c:spPr>
            <a:pattFill prst="wdDnDiag">
              <a:fgClr>
                <a:srgbClr val="009900"/>
              </a:fgClr>
              <a:bgClr>
                <a:schemeClr val="accent6">
                  <a:lumMod val="40000"/>
                  <a:lumOff val="60000"/>
                </a:schemeClr>
              </a:bgClr>
            </a:pattFill>
            <a:ln w="12700">
              <a:no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Redovisning!$AA$11:$AA$15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F-D506-418A-9159-C2B00EA79974}"/>
            </c:ext>
          </c:extLst>
        </c:ser>
        <c:ser>
          <c:idx val="1"/>
          <c:order val="19"/>
          <c:tx>
            <c:v>Stödjande Tillfört</c:v>
          </c:tx>
          <c:spPr>
            <a:solidFill>
              <a:srgbClr val="009900"/>
            </a:solidFill>
            <a:ln w="12700">
              <a:solidFill>
                <a:srgbClr val="009900"/>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Redovisning!$U$11:$U$15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12-D506-418A-9159-C2B00EA79974}"/>
            </c:ext>
          </c:extLst>
        </c:ser>
        <c:dLbls>
          <c:showLegendKey val="0"/>
          <c:showVal val="0"/>
          <c:showCatName val="0"/>
          <c:showSerName val="0"/>
          <c:showPercent val="0"/>
          <c:showBubbleSize val="0"/>
        </c:dLbls>
        <c:gapWidth val="150"/>
        <c:overlap val="100"/>
        <c:axId val="103441152"/>
        <c:axId val="103434880"/>
        <c:extLst>
          <c:ext xmlns:c15="http://schemas.microsoft.com/office/drawing/2012/chart" uri="{02D57815-91ED-43cb-92C2-25804820EDAC}">
            <c15:filteredBarSeries>
              <c15:ser>
                <c:idx val="4"/>
                <c:order val="2"/>
                <c:tx>
                  <c:v>Skadelindring från kompensationsåtgärder</c:v>
                </c:tx>
                <c:spPr>
                  <a:pattFill prst="wdDnDiag">
                    <a:fgClr>
                      <a:schemeClr val="bg1">
                        <a:lumMod val="50000"/>
                      </a:schemeClr>
                    </a:fgClr>
                    <a:bgClr>
                      <a:schemeClr val="bg1"/>
                    </a:bgClr>
                  </a:pattFill>
                  <a:ln w="12700">
                    <a:solidFill>
                      <a:schemeClr val="bg1">
                        <a:lumMod val="50000"/>
                      </a:schemeClr>
                    </a:solidFill>
                  </a:ln>
                </c:spPr>
                <c:invertIfNegative val="0"/>
                <c:cat>
                  <c:strRef>
                    <c:extLst>
                      <c:ex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c:ext uri="{02D57815-91ED-43cb-92C2-25804820EDAC}">
                        <c15:formulaRef>
                          <c15:sqref>Redovisning!$AK$11:$AK$32</c15:sqref>
                        </c15:formulaRef>
                      </c:ext>
                    </c:extLst>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2-D506-418A-9159-C2B00EA79974}"/>
                  </c:ext>
                </c:extLst>
              </c15:ser>
            </c15:filteredBarSeries>
            <c15:filteredBarSeries>
              <c15:ser>
                <c:idx val="15"/>
                <c:order val="5"/>
                <c:tx>
                  <c:v>Kulturella Kompensation</c:v>
                </c:tx>
                <c:spPr>
                  <a:solidFill>
                    <a:srgbClr val="FCE4D6"/>
                  </a:solidFill>
                  <a:ln w="12700">
                    <a:solidFill>
                      <a:srgbClr val="EB642D"/>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Redovisning!$AK$11:$AK$32</c15:sqref>
                        </c15:formulaRef>
                      </c:ext>
                    </c:extLst>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5="http://schemas.microsoft.com/office/drawing/2012/chart">
                  <c:ext xmlns:c16="http://schemas.microsoft.com/office/drawing/2014/chart" uri="{C3380CC4-5D6E-409C-BE32-E72D297353CC}">
                    <c16:uniqueId val="{00000004-D506-418A-9159-C2B00EA79974}"/>
                  </c:ext>
                </c:extLst>
              </c15:ser>
            </c15:filteredBarSeries>
            <c15:filteredBarSeries>
              <c15:ser>
                <c:idx val="16"/>
                <c:order val="6"/>
                <c:tx>
                  <c:v>Kulturella Kompensation Positiv</c:v>
                </c:tx>
                <c:spPr>
                  <a:pattFill prst="wdDnDiag">
                    <a:fgClr>
                      <a:srgbClr val="EB642D"/>
                    </a:fgClr>
                    <a:bgClr>
                      <a:schemeClr val="bg1"/>
                    </a:bgClr>
                  </a:pattFill>
                  <a:ln w="12700">
                    <a:solidFill>
                      <a:srgbClr val="EB642D"/>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Redovisning!$AN$11:$AN$32</c15:sqref>
                        </c15:formulaRef>
                      </c:ext>
                    </c:extLst>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5="http://schemas.microsoft.com/office/drawing/2012/chart">
                  <c:ext xmlns:c16="http://schemas.microsoft.com/office/drawing/2014/chart" uri="{C3380CC4-5D6E-409C-BE32-E72D297353CC}">
                    <c16:uniqueId val="{00000005-D506-418A-9159-C2B00EA79974}"/>
                  </c:ext>
                </c:extLst>
              </c15:ser>
            </c15:filteredBarSeries>
            <c15:filteredBarSeries>
              <c15:ser>
                <c:idx val="12"/>
                <c:order val="9"/>
                <c:tx>
                  <c:v>Försörjande Kompensation</c:v>
                </c:tx>
                <c:spPr>
                  <a:solidFill>
                    <a:schemeClr val="accent4">
                      <a:lumMod val="20000"/>
                      <a:lumOff val="80000"/>
                    </a:schemeClr>
                  </a:solidFill>
                  <a:ln w="12700">
                    <a:solidFill>
                      <a:srgbClr val="CC9900"/>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Redovisning!$AK$11:$AK$27</c15:sqref>
                        </c15:formulaRef>
                      </c:ext>
                    </c:extLst>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xmlns:c15="http://schemas.microsoft.com/office/drawing/2012/chart">
                  <c:ext xmlns:c16="http://schemas.microsoft.com/office/drawing/2014/chart" uri="{C3380CC4-5D6E-409C-BE32-E72D297353CC}">
                    <c16:uniqueId val="{00000008-D506-418A-9159-C2B00EA79974}"/>
                  </c:ext>
                </c:extLst>
              </c15:ser>
            </c15:filteredBarSeries>
            <c15:filteredBarSeries>
              <c15:ser>
                <c:idx val="17"/>
                <c:order val="10"/>
                <c:tx>
                  <c:v>Försörjande Kompensation Positiv</c:v>
                </c:tx>
                <c:spPr>
                  <a:pattFill prst="wdDnDiag">
                    <a:fgClr>
                      <a:srgbClr val="CC9900"/>
                    </a:fgClr>
                    <a:bgClr>
                      <a:schemeClr val="bg1"/>
                    </a:bgClr>
                  </a:pattFill>
                  <a:ln w="12700">
                    <a:solidFill>
                      <a:srgbClr val="CC9900"/>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Redovisning!$AN$11:$AN$27</c15:sqref>
                        </c15:formulaRef>
                      </c:ext>
                    </c:extLst>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xmlns:c15="http://schemas.microsoft.com/office/drawing/2012/chart">
                  <c:ext xmlns:c16="http://schemas.microsoft.com/office/drawing/2014/chart" uri="{C3380CC4-5D6E-409C-BE32-E72D297353CC}">
                    <c16:uniqueId val="{00000009-D506-418A-9159-C2B00EA79974}"/>
                  </c:ext>
                </c:extLst>
              </c15:ser>
            </c15:filteredBarSeries>
            <c15:filteredBarSeries>
              <c15:ser>
                <c:idx val="9"/>
                <c:order val="13"/>
                <c:tx>
                  <c:v>Reglerande Kompensation</c:v>
                </c:tx>
                <c:spPr>
                  <a:solidFill>
                    <a:schemeClr val="accent5">
                      <a:lumMod val="20000"/>
                      <a:lumOff val="80000"/>
                    </a:schemeClr>
                  </a:solidFill>
                  <a:ln w="12700">
                    <a:solidFill>
                      <a:srgbClr val="0066CC"/>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Redovisning!$AK$11:$AK$23</c15:sqref>
                        </c15:formulaRef>
                      </c:ext>
                    </c:extLst>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D506-418A-9159-C2B00EA79974}"/>
                  </c:ext>
                </c:extLst>
              </c15:ser>
            </c15:filteredBarSeries>
            <c15:filteredBarSeries>
              <c15:ser>
                <c:idx val="18"/>
                <c:order val="14"/>
                <c:tx>
                  <c:v>Reglerande Kompensation Positiv</c:v>
                </c:tx>
                <c:spPr>
                  <a:pattFill prst="wdDnDiag">
                    <a:fgClr>
                      <a:srgbClr val="0066CC"/>
                    </a:fgClr>
                    <a:bgClr>
                      <a:schemeClr val="bg1"/>
                    </a:bgClr>
                  </a:pattFill>
                  <a:ln w="12700">
                    <a:solidFill>
                      <a:srgbClr val="0066CC"/>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Redovisning!$AN$11:$AN$23</c15:sqref>
                        </c15:formulaRef>
                      </c:ext>
                    </c:extLst>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D506-418A-9159-C2B00EA79974}"/>
                  </c:ext>
                </c:extLst>
              </c15:ser>
            </c15:filteredBarSeries>
            <c15:filteredBarSeries>
              <c15:ser>
                <c:idx val="6"/>
                <c:order val="17"/>
                <c:tx>
                  <c:v>Stödjande Kompensation</c:v>
                </c:tx>
                <c:spPr>
                  <a:solidFill>
                    <a:schemeClr val="accent6">
                      <a:lumMod val="40000"/>
                      <a:lumOff val="60000"/>
                    </a:schemeClr>
                  </a:solidFill>
                  <a:ln w="12700">
                    <a:solidFill>
                      <a:srgbClr val="009900"/>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Redovisning!$AK$11:$AK$15</c15:sqref>
                        </c15:formulaRef>
                      </c:ext>
                    </c:extLst>
                    <c:numCache>
                      <c:formatCode>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10-D506-418A-9159-C2B00EA79974}"/>
                  </c:ext>
                </c:extLst>
              </c15:ser>
            </c15:filteredBarSeries>
            <c15:filteredBarSeries>
              <c15:ser>
                <c:idx val="19"/>
                <c:order val="18"/>
                <c:tx>
                  <c:v>Stödjande Kompensation Positiv</c:v>
                </c:tx>
                <c:spPr>
                  <a:pattFill prst="wdDnDiag">
                    <a:fgClr>
                      <a:srgbClr val="009900"/>
                    </a:fgClr>
                    <a:bgClr>
                      <a:schemeClr val="bg1"/>
                    </a:bgClr>
                  </a:pattFill>
                  <a:ln w="12700">
                    <a:solidFill>
                      <a:srgbClr val="009900"/>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Redovisning!$AN$11:$AN$15</c15:sqref>
                        </c15:formulaRef>
                      </c:ext>
                    </c:extLst>
                    <c:numCache>
                      <c:formatCode>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11-D506-418A-9159-C2B00EA79974}"/>
                  </c:ext>
                </c:extLst>
              </c15:ser>
            </c15:filteredBarSeries>
          </c:ext>
        </c:extLst>
      </c:barChart>
      <c:scatterChart>
        <c:scatterStyle val="lineMarker"/>
        <c:varyColors val="0"/>
        <c:ser>
          <c:idx val="0"/>
          <c:order val="3"/>
          <c:tx>
            <c:v>Det finns ett behov av att bevara och stärka ekosystemtjänsten</c:v>
          </c:tx>
          <c:spPr>
            <a:ln w="19050">
              <a:noFill/>
            </a:ln>
          </c:spPr>
          <c:marker>
            <c:symbol val="circle"/>
            <c:size val="12"/>
            <c:spPr>
              <a:solidFill>
                <a:srgbClr val="FFC000"/>
              </a:solidFill>
              <a:ln w="9525"/>
            </c:spPr>
          </c:marker>
          <c:dPt>
            <c:idx val="14"/>
            <c:bubble3D val="0"/>
            <c:extLst>
              <c:ext xmlns:c16="http://schemas.microsoft.com/office/drawing/2014/chart" uri="{C3380CC4-5D6E-409C-BE32-E72D297353CC}">
                <c16:uniqueId val="{00000013-D506-418A-9159-C2B00EA79974}"/>
              </c:ext>
            </c:extLst>
          </c:dPt>
          <c:dPt>
            <c:idx val="18"/>
            <c:bubble3D val="0"/>
            <c:extLst>
              <c:ext xmlns:c16="http://schemas.microsoft.com/office/drawing/2014/chart" uri="{C3380CC4-5D6E-409C-BE32-E72D297353CC}">
                <c16:uniqueId val="{00000014-D506-418A-9159-C2B00EA79974}"/>
              </c:ext>
            </c:extLst>
          </c:dPt>
          <c:dPt>
            <c:idx val="20"/>
            <c:bubble3D val="0"/>
            <c:extLst>
              <c:ext xmlns:c16="http://schemas.microsoft.com/office/drawing/2014/chart" uri="{C3380CC4-5D6E-409C-BE32-E72D297353CC}">
                <c16:uniqueId val="{00000015-D506-418A-9159-C2B00EA79974}"/>
              </c:ext>
            </c:extLst>
          </c:dPt>
          <c:dPt>
            <c:idx val="21"/>
            <c:bubble3D val="0"/>
            <c:extLst>
              <c:ext xmlns:c16="http://schemas.microsoft.com/office/drawing/2014/chart" uri="{C3380CC4-5D6E-409C-BE32-E72D297353CC}">
                <c16:uniqueId val="{00000016-D506-418A-9159-C2B00EA79974}"/>
              </c:ext>
            </c:extLst>
          </c:dPt>
          <c:yVal>
            <c:numRef>
              <c:f>'Sammanställning kategorivis'!$U$4:$U$25</c:f>
              <c:numCache>
                <c:formatCode>General</c:formatCode>
                <c:ptCount val="2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yVal>
          <c:smooth val="0"/>
          <c:extLst>
            <c:ext xmlns:c16="http://schemas.microsoft.com/office/drawing/2014/chart" uri="{C3380CC4-5D6E-409C-BE32-E72D297353CC}">
              <c16:uniqueId val="{00000017-D506-418A-9159-C2B00EA79974}"/>
            </c:ext>
          </c:extLst>
        </c:ser>
        <c:ser>
          <c:idx val="20"/>
          <c:order val="20"/>
          <c:tx>
            <c:strRef>
              <c:f>Redovisning!$BA$10</c:f>
              <c:strCache>
                <c:ptCount val="1"/>
                <c:pt idx="0">
                  <c:v>Kompensation ska utföras</c:v>
                </c:pt>
              </c:strCache>
            </c:strRef>
          </c:tx>
          <c:spPr>
            <a:ln w="19050">
              <a:noFill/>
            </a:ln>
          </c:spPr>
          <c:marker>
            <c:symbol val="circle"/>
            <c:size val="7"/>
            <c:spPr>
              <a:solidFill>
                <a:schemeClr val="bg1">
                  <a:lumMod val="50000"/>
                </a:schemeClr>
              </a:solidFill>
              <a:ln w="3175">
                <a:solidFill>
                  <a:schemeClr val="bg1">
                    <a:lumMod val="95000"/>
                  </a:schemeClr>
                </a:solidFill>
              </a:ln>
            </c:spPr>
          </c:marker>
          <c:xVal>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xVal>
          <c:yVal>
            <c:numRef>
              <c:f>'Sammanställning kategorivis'!$X$4:$X$25</c:f>
              <c:numCache>
                <c:formatCode>General</c:formatCode>
                <c:ptCount val="2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yVal>
          <c:smooth val="0"/>
          <c:extLst>
            <c:ext xmlns:c16="http://schemas.microsoft.com/office/drawing/2014/chart" uri="{C3380CC4-5D6E-409C-BE32-E72D297353CC}">
              <c16:uniqueId val="{00000005-162D-4F3A-B26E-AC43D19DAC05}"/>
            </c:ext>
          </c:extLst>
        </c:ser>
        <c:dLbls>
          <c:showLegendKey val="0"/>
          <c:showVal val="0"/>
          <c:showCatName val="0"/>
          <c:showSerName val="0"/>
          <c:showPercent val="0"/>
          <c:showBubbleSize val="0"/>
        </c:dLbls>
        <c:axId val="103441152"/>
        <c:axId val="103434880"/>
      </c:scatterChart>
      <c:valAx>
        <c:axId val="103434880"/>
        <c:scaling>
          <c:orientation val="minMax"/>
          <c:max val="0.30000000000000004"/>
          <c:min val="-0.30000000000000004"/>
        </c:scaling>
        <c:delete val="0"/>
        <c:axPos val="l"/>
        <c:title>
          <c:tx>
            <c:rich>
              <a:bodyPr/>
              <a:lstStyle/>
              <a:p>
                <a:pPr>
                  <a:defRPr/>
                </a:pPr>
                <a:r>
                  <a:rPr lang="sv-SE" sz="1600"/>
                  <a:t>Förändring (index, 0,3 är max/min)</a:t>
                </a:r>
              </a:p>
            </c:rich>
          </c:tx>
          <c:layout>
            <c:manualLayout>
              <c:xMode val="edge"/>
              <c:yMode val="edge"/>
              <c:x val="1.2036305504323171E-2"/>
              <c:y val="0.14161727762193896"/>
            </c:manualLayout>
          </c:layout>
          <c:overlay val="0"/>
        </c:title>
        <c:numFmt formatCode="General" sourceLinked="1"/>
        <c:majorTickMark val="none"/>
        <c:minorTickMark val="none"/>
        <c:tickLblPos val="low"/>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441152"/>
        <c:crosses val="autoZero"/>
        <c:crossBetween val="between"/>
      </c:valAx>
      <c:catAx>
        <c:axId val="103441152"/>
        <c:scaling>
          <c:orientation val="minMax"/>
        </c:scaling>
        <c:delete val="0"/>
        <c:axPos val="b"/>
        <c:numFmt formatCode="General" sourceLinked="1"/>
        <c:majorTickMark val="out"/>
        <c:minorTickMark val="none"/>
        <c:tickLblPos val="low"/>
        <c:spPr>
          <a:noFill/>
          <a:ln w="31750"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434880"/>
        <c:crossesAt val="0"/>
        <c:auto val="1"/>
        <c:lblAlgn val="ctr"/>
        <c:lblOffset val="500"/>
        <c:noMultiLvlLbl val="0"/>
      </c:catAx>
      <c:spPr>
        <a:noFill/>
      </c:spPr>
    </c:plotArea>
    <c:legend>
      <c:legendPos val="b"/>
      <c:legendEntry>
        <c:idx val="0"/>
        <c:txPr>
          <a:bodyPr rot="0" vert="horz" anchor="ctr" anchorCtr="1"/>
          <a:lstStyle/>
          <a:p>
            <a:pPr>
              <a:defRPr sz="1600" baseline="0"/>
            </a:pPr>
            <a:endParaRPr lang="en-US"/>
          </a:p>
        </c:txPr>
      </c:legendEntry>
      <c:legendEntry>
        <c:idx val="1"/>
        <c:txPr>
          <a:bodyPr rot="0" vert="horz" anchor="ctr" anchorCtr="1"/>
          <a:lstStyle/>
          <a:p>
            <a:pPr>
              <a:defRPr sz="1600" baseline="0"/>
            </a:pPr>
            <a:endParaRPr lang="en-US"/>
          </a:p>
        </c:txPr>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txPr>
          <a:bodyPr rot="0" vert="horz" anchor="ctr" anchorCtr="1"/>
          <a:lstStyle/>
          <a:p>
            <a:pPr>
              <a:defRPr sz="1600"/>
            </a:pPr>
            <a:endParaRPr lang="en-US"/>
          </a:p>
        </c:txPr>
      </c:legendEntry>
      <c:legendEntry>
        <c:idx val="11"/>
        <c:txPr>
          <a:bodyPr rot="0" vert="horz" anchor="ctr" anchorCtr="1"/>
          <a:lstStyle/>
          <a:p>
            <a:pPr>
              <a:defRPr sz="1600"/>
            </a:pPr>
            <a:endParaRPr lang="en-US"/>
          </a:p>
        </c:txPr>
      </c:legendEntry>
      <c:layout>
        <c:manualLayout>
          <c:xMode val="edge"/>
          <c:yMode val="edge"/>
          <c:x val="3.6558466578942968E-2"/>
          <c:y val="0.79828684369919345"/>
          <c:w val="0.56249325381803517"/>
          <c:h val="0.15508906046938306"/>
        </c:manualLayout>
      </c:layout>
      <c:overlay val="0"/>
      <c:txPr>
        <a:bodyPr rot="0" vert="horz" anchor="ctr" anchorCtr="1"/>
        <a:lstStyle/>
        <a:p>
          <a:pPr>
            <a:defRPr/>
          </a:pPr>
          <a:endParaRPr lang="en-US"/>
        </a:p>
      </c:txPr>
    </c:legend>
    <c:plotVisOnly val="1"/>
    <c:dispBlanksAs val="gap"/>
    <c:showDLblsOverMax val="0"/>
    <c:extLst/>
  </c:chart>
  <c:spPr>
    <a:solidFill>
      <a:schemeClr val="bg1"/>
    </a:solidFill>
    <a:ln w="127000">
      <a:solidFill>
        <a:schemeClr val="accent4">
          <a:lumMod val="60000"/>
          <a:lumOff val="40000"/>
        </a:schemeClr>
      </a:solidFill>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baseline="0">
              <a:solidFill>
                <a:schemeClr val="tx1">
                  <a:lumMod val="65000"/>
                  <a:lumOff val="35000"/>
                </a:schemeClr>
              </a:solidFill>
              <a:latin typeface="+mn-lt"/>
              <a:ea typeface="+mn-ea"/>
              <a:cs typeface="+mn-cs"/>
            </a:defRPr>
          </a:pPr>
          <a:endParaRPr lang="en-US"/>
        </a:p>
      </c:txPr>
    </c:title>
    <c:autoTitleDeleted val="0"/>
    <c:plotArea>
      <c:layout/>
      <c:areaChart>
        <c:grouping val="standard"/>
        <c:varyColors val="0"/>
        <c:ser>
          <c:idx val="0"/>
          <c:order val="0"/>
          <c:tx>
            <c:strRef>
              <c:f>'Blad1 (2)'!$U$1</c:f>
              <c:strCache>
                <c:ptCount val="1"/>
                <c:pt idx="0">
                  <c:v>Totalt värde</c:v>
                </c:pt>
              </c:strCache>
            </c:strRef>
          </c:tx>
          <c:spPr>
            <a:solidFill>
              <a:schemeClr val="accent3"/>
            </a:solidFill>
            <a:ln w="38100">
              <a:noFill/>
            </a:ln>
            <a:effectLst/>
          </c:spPr>
          <c:cat>
            <c:multiLvlStrRef>
              <c:f>'Blad1 (2)'!$R$2:$T$25</c:f>
              <c:multiLvlStrCache>
                <c:ptCount val="24"/>
                <c:lvl>
                  <c:pt idx="0">
                    <c:v>Biologisk mångfald</c:v>
                  </c:pt>
                  <c:pt idx="1">
                    <c:v>Värdefulla naturtyper</c:v>
                  </c:pt>
                  <c:pt idx="2">
                    <c:v>Vattenförsörjning</c:v>
                  </c:pt>
                  <c:pt idx="3">
                    <c:v>Pollinering</c:v>
                  </c:pt>
                  <c:pt idx="4">
                    <c:v>Energi</c:v>
                  </c:pt>
                  <c:pt idx="5">
                    <c:v>Lokal klimatreglerging</c:v>
                  </c:pt>
                  <c:pt idx="6">
                    <c:v>Luftkvalitetsförbättring</c:v>
                  </c:pt>
                  <c:pt idx="7">
                    <c:v>Färskvatten/rening av vatten</c:v>
                  </c:pt>
                  <c:pt idx="8">
                    <c:v>Erosionsskydd</c:v>
                  </c:pt>
                  <c:pt idx="9">
                    <c:v>Rekreation och friluftsliv</c:v>
                  </c:pt>
                  <c:pt idx="10">
                    <c:v>Sociala interaktioner</c:v>
                  </c:pt>
                  <c:pt idx="11">
                    <c:v>Undervisning och kunskap</c:v>
                  </c:pt>
                  <c:pt idx="12">
                    <c:v>Näringsomsättning</c:v>
                  </c:pt>
                  <c:pt idx="13">
                    <c:v>Skadedjursreglering</c:v>
                  </c:pt>
                  <c:pt idx="14">
                    <c:v>Regional/Global klimatreglering</c:v>
                  </c:pt>
                  <c:pt idx="15">
                    <c:v>Bullerdämpning</c:v>
                  </c:pt>
                  <c:pt idx="16">
                    <c:v>Hälsa</c:v>
                  </c:pt>
                  <c:pt idx="17">
                    <c:v>Intellektuell och andlig inspiration</c:v>
                  </c:pt>
                  <c:pt idx="18">
                    <c:v>Matproduktion</c:v>
                  </c:pt>
                  <c:pt idx="19">
                    <c:v>Material</c:v>
                  </c:pt>
                  <c:pt idx="20">
                    <c:v>Skydd mot extremväder</c:v>
                  </c:pt>
                  <c:pt idx="21">
                    <c:v>Dagvattenupptag</c:v>
                  </c:pt>
                  <c:pt idx="22">
                    <c:v>Motion och träning</c:v>
                  </c:pt>
                  <c:pt idx="23">
                    <c:v>Estetik</c:v>
                  </c:pt>
                </c:lvl>
                <c:lvl>
                  <c:pt idx="0">
                    <c:v>Viktig</c:v>
                  </c:pt>
                  <c:pt idx="1">
                    <c:v>Viktig</c:v>
                  </c:pt>
                  <c:pt idx="2">
                    <c:v>Viktig</c:v>
                  </c:pt>
                  <c:pt idx="3">
                    <c:v>Viktig</c:v>
                  </c:pt>
                  <c:pt idx="4">
                    <c:v>Viktig</c:v>
                  </c:pt>
                  <c:pt idx="5">
                    <c:v>Viktig</c:v>
                  </c:pt>
                  <c:pt idx="6">
                    <c:v>Viktig</c:v>
                  </c:pt>
                  <c:pt idx="7">
                    <c:v>Viktig</c:v>
                  </c:pt>
                  <c:pt idx="8">
                    <c:v>Viktig</c:v>
                  </c:pt>
                  <c:pt idx="9">
                    <c:v>Viktig</c:v>
                  </c:pt>
                  <c:pt idx="10">
                    <c:v>Viktig</c:v>
                  </c:pt>
                  <c:pt idx="11">
                    <c:v>Viktig</c:v>
                  </c:pt>
                  <c:pt idx="12">
                    <c:v>Mellan</c:v>
                  </c:pt>
                  <c:pt idx="13">
                    <c:v>Mellan</c:v>
                  </c:pt>
                  <c:pt idx="14">
                    <c:v>Mellan</c:v>
                  </c:pt>
                  <c:pt idx="15">
                    <c:v>Mellan</c:v>
                  </c:pt>
                  <c:pt idx="16">
                    <c:v>Mellan</c:v>
                  </c:pt>
                  <c:pt idx="17">
                    <c:v>Mellan</c:v>
                  </c:pt>
                  <c:pt idx="18">
                    <c:v>Låg</c:v>
                  </c:pt>
                  <c:pt idx="19">
                    <c:v>Låg</c:v>
                  </c:pt>
                  <c:pt idx="20">
                    <c:v>Låg</c:v>
                  </c:pt>
                  <c:pt idx="21">
                    <c:v>Låg</c:v>
                  </c:pt>
                  <c:pt idx="22">
                    <c:v>Låg</c:v>
                  </c:pt>
                  <c:pt idx="23">
                    <c:v>Låg</c:v>
                  </c:pt>
                </c:lvl>
              </c:multiLvlStrCache>
            </c:multiLvlStrRef>
          </c:cat>
          <c:val>
            <c:numRef>
              <c:f>'Blad1 (2)'!$U$2:$U$25</c:f>
              <c:numCache>
                <c:formatCode>General</c:formatCode>
                <c:ptCount val="24"/>
                <c:pt idx="0">
                  <c:v>10</c:v>
                </c:pt>
                <c:pt idx="1">
                  <c:v>8</c:v>
                </c:pt>
                <c:pt idx="2">
                  <c:v>10</c:v>
                </c:pt>
                <c:pt idx="3">
                  <c:v>8</c:v>
                </c:pt>
                <c:pt idx="4">
                  <c:v>8</c:v>
                </c:pt>
                <c:pt idx="5">
                  <c:v>14</c:v>
                </c:pt>
                <c:pt idx="6">
                  <c:v>14</c:v>
                </c:pt>
                <c:pt idx="7">
                  <c:v>12</c:v>
                </c:pt>
                <c:pt idx="8">
                  <c:v>16</c:v>
                </c:pt>
                <c:pt idx="9">
                  <c:v>12</c:v>
                </c:pt>
                <c:pt idx="10">
                  <c:v>10</c:v>
                </c:pt>
                <c:pt idx="11">
                  <c:v>8</c:v>
                </c:pt>
                <c:pt idx="12">
                  <c:v>5</c:v>
                </c:pt>
                <c:pt idx="13">
                  <c:v>8</c:v>
                </c:pt>
                <c:pt idx="14">
                  <c:v>10</c:v>
                </c:pt>
                <c:pt idx="15">
                  <c:v>16</c:v>
                </c:pt>
                <c:pt idx="16">
                  <c:v>7</c:v>
                </c:pt>
                <c:pt idx="17">
                  <c:v>6</c:v>
                </c:pt>
                <c:pt idx="18">
                  <c:v>4</c:v>
                </c:pt>
                <c:pt idx="19">
                  <c:v>4</c:v>
                </c:pt>
                <c:pt idx="20">
                  <c:v>14</c:v>
                </c:pt>
                <c:pt idx="21">
                  <c:v>16</c:v>
                </c:pt>
                <c:pt idx="22">
                  <c:v>4</c:v>
                </c:pt>
                <c:pt idx="23">
                  <c:v>4</c:v>
                </c:pt>
              </c:numCache>
            </c:numRef>
          </c:val>
          <c:extLst>
            <c:ext xmlns:c16="http://schemas.microsoft.com/office/drawing/2014/chart" uri="{C3380CC4-5D6E-409C-BE32-E72D297353CC}">
              <c16:uniqueId val="{00000000-79F7-4D51-A5CD-5100C1881C80}"/>
            </c:ext>
          </c:extLst>
        </c:ser>
        <c:ser>
          <c:idx val="1"/>
          <c:order val="1"/>
          <c:tx>
            <c:strRef>
              <c:f>'Blad1 (2)'!$V$1</c:f>
              <c:strCache>
                <c:ptCount val="1"/>
                <c:pt idx="0">
                  <c:v>Påverkan</c:v>
                </c:pt>
              </c:strCache>
            </c:strRef>
          </c:tx>
          <c:spPr>
            <a:solidFill>
              <a:schemeClr val="accent6">
                <a:lumMod val="40000"/>
                <a:lumOff val="60000"/>
              </a:schemeClr>
            </a:solidFill>
            <a:ln w="50800">
              <a:noFill/>
            </a:ln>
            <a:effectLst/>
          </c:spPr>
          <c:cat>
            <c:multiLvlStrRef>
              <c:f>'Blad1 (2)'!$R$2:$T$25</c:f>
              <c:multiLvlStrCache>
                <c:ptCount val="24"/>
                <c:lvl>
                  <c:pt idx="0">
                    <c:v>Biologisk mångfald</c:v>
                  </c:pt>
                  <c:pt idx="1">
                    <c:v>Värdefulla naturtyper</c:v>
                  </c:pt>
                  <c:pt idx="2">
                    <c:v>Vattenförsörjning</c:v>
                  </c:pt>
                  <c:pt idx="3">
                    <c:v>Pollinering</c:v>
                  </c:pt>
                  <c:pt idx="4">
                    <c:v>Energi</c:v>
                  </c:pt>
                  <c:pt idx="5">
                    <c:v>Lokal klimatreglerging</c:v>
                  </c:pt>
                  <c:pt idx="6">
                    <c:v>Luftkvalitetsförbättring</c:v>
                  </c:pt>
                  <c:pt idx="7">
                    <c:v>Färskvatten/rening av vatten</c:v>
                  </c:pt>
                  <c:pt idx="8">
                    <c:v>Erosionsskydd</c:v>
                  </c:pt>
                  <c:pt idx="9">
                    <c:v>Rekreation och friluftsliv</c:v>
                  </c:pt>
                  <c:pt idx="10">
                    <c:v>Sociala interaktioner</c:v>
                  </c:pt>
                  <c:pt idx="11">
                    <c:v>Undervisning och kunskap</c:v>
                  </c:pt>
                  <c:pt idx="12">
                    <c:v>Näringsomsättning</c:v>
                  </c:pt>
                  <c:pt idx="13">
                    <c:v>Skadedjursreglering</c:v>
                  </c:pt>
                  <c:pt idx="14">
                    <c:v>Regional/Global klimatreglering</c:v>
                  </c:pt>
                  <c:pt idx="15">
                    <c:v>Bullerdämpning</c:v>
                  </c:pt>
                  <c:pt idx="16">
                    <c:v>Hälsa</c:v>
                  </c:pt>
                  <c:pt idx="17">
                    <c:v>Intellektuell och andlig inspiration</c:v>
                  </c:pt>
                  <c:pt idx="18">
                    <c:v>Matproduktion</c:v>
                  </c:pt>
                  <c:pt idx="19">
                    <c:v>Material</c:v>
                  </c:pt>
                  <c:pt idx="20">
                    <c:v>Skydd mot extremväder</c:v>
                  </c:pt>
                  <c:pt idx="21">
                    <c:v>Dagvattenupptag</c:v>
                  </c:pt>
                  <c:pt idx="22">
                    <c:v>Motion och träning</c:v>
                  </c:pt>
                  <c:pt idx="23">
                    <c:v>Estetik</c:v>
                  </c:pt>
                </c:lvl>
                <c:lvl>
                  <c:pt idx="0">
                    <c:v>Viktig</c:v>
                  </c:pt>
                  <c:pt idx="1">
                    <c:v>Viktig</c:v>
                  </c:pt>
                  <c:pt idx="2">
                    <c:v>Viktig</c:v>
                  </c:pt>
                  <c:pt idx="3">
                    <c:v>Viktig</c:v>
                  </c:pt>
                  <c:pt idx="4">
                    <c:v>Viktig</c:v>
                  </c:pt>
                  <c:pt idx="5">
                    <c:v>Viktig</c:v>
                  </c:pt>
                  <c:pt idx="6">
                    <c:v>Viktig</c:v>
                  </c:pt>
                  <c:pt idx="7">
                    <c:v>Viktig</c:v>
                  </c:pt>
                  <c:pt idx="8">
                    <c:v>Viktig</c:v>
                  </c:pt>
                  <c:pt idx="9">
                    <c:v>Viktig</c:v>
                  </c:pt>
                  <c:pt idx="10">
                    <c:v>Viktig</c:v>
                  </c:pt>
                  <c:pt idx="11">
                    <c:v>Viktig</c:v>
                  </c:pt>
                  <c:pt idx="12">
                    <c:v>Mellan</c:v>
                  </c:pt>
                  <c:pt idx="13">
                    <c:v>Mellan</c:v>
                  </c:pt>
                  <c:pt idx="14">
                    <c:v>Mellan</c:v>
                  </c:pt>
                  <c:pt idx="15">
                    <c:v>Mellan</c:v>
                  </c:pt>
                  <c:pt idx="16">
                    <c:v>Mellan</c:v>
                  </c:pt>
                  <c:pt idx="17">
                    <c:v>Mellan</c:v>
                  </c:pt>
                  <c:pt idx="18">
                    <c:v>Låg</c:v>
                  </c:pt>
                  <c:pt idx="19">
                    <c:v>Låg</c:v>
                  </c:pt>
                  <c:pt idx="20">
                    <c:v>Låg</c:v>
                  </c:pt>
                  <c:pt idx="21">
                    <c:v>Låg</c:v>
                  </c:pt>
                  <c:pt idx="22">
                    <c:v>Låg</c:v>
                  </c:pt>
                  <c:pt idx="23">
                    <c:v>Låg</c:v>
                  </c:pt>
                </c:lvl>
              </c:multiLvlStrCache>
            </c:multiLvlStrRef>
          </c:cat>
          <c:val>
            <c:numRef>
              <c:f>'Blad1 (2)'!$V$2:$V$25</c:f>
              <c:numCache>
                <c:formatCode>General</c:formatCode>
                <c:ptCount val="24"/>
                <c:pt idx="0">
                  <c:v>9</c:v>
                </c:pt>
                <c:pt idx="1">
                  <c:v>7</c:v>
                </c:pt>
                <c:pt idx="2">
                  <c:v>8</c:v>
                </c:pt>
                <c:pt idx="3">
                  <c:v>8</c:v>
                </c:pt>
                <c:pt idx="4">
                  <c:v>8</c:v>
                </c:pt>
                <c:pt idx="5">
                  <c:v>14</c:v>
                </c:pt>
                <c:pt idx="6">
                  <c:v>14</c:v>
                </c:pt>
                <c:pt idx="7">
                  <c:v>12</c:v>
                </c:pt>
                <c:pt idx="8">
                  <c:v>16</c:v>
                </c:pt>
                <c:pt idx="9">
                  <c:v>12</c:v>
                </c:pt>
                <c:pt idx="10">
                  <c:v>10</c:v>
                </c:pt>
                <c:pt idx="11">
                  <c:v>8</c:v>
                </c:pt>
                <c:pt idx="12">
                  <c:v>4</c:v>
                </c:pt>
                <c:pt idx="13">
                  <c:v>6</c:v>
                </c:pt>
                <c:pt idx="14">
                  <c:v>10</c:v>
                </c:pt>
                <c:pt idx="15">
                  <c:v>16</c:v>
                </c:pt>
                <c:pt idx="16">
                  <c:v>7</c:v>
                </c:pt>
                <c:pt idx="17">
                  <c:v>6</c:v>
                </c:pt>
                <c:pt idx="18">
                  <c:v>4</c:v>
                </c:pt>
                <c:pt idx="19">
                  <c:v>4</c:v>
                </c:pt>
                <c:pt idx="20">
                  <c:v>14</c:v>
                </c:pt>
                <c:pt idx="21">
                  <c:v>16</c:v>
                </c:pt>
                <c:pt idx="22">
                  <c:v>4</c:v>
                </c:pt>
                <c:pt idx="23">
                  <c:v>4</c:v>
                </c:pt>
              </c:numCache>
            </c:numRef>
          </c:val>
          <c:extLst>
            <c:ext xmlns:c16="http://schemas.microsoft.com/office/drawing/2014/chart" uri="{C3380CC4-5D6E-409C-BE32-E72D297353CC}">
              <c16:uniqueId val="{00000001-79F7-4D51-A5CD-5100C1881C80}"/>
            </c:ext>
          </c:extLst>
        </c:ser>
        <c:dLbls>
          <c:showLegendKey val="0"/>
          <c:showVal val="0"/>
          <c:showCatName val="0"/>
          <c:showSerName val="0"/>
          <c:showPercent val="0"/>
          <c:showBubbleSize val="0"/>
        </c:dLbls>
        <c:axId val="103915904"/>
        <c:axId val="103917440"/>
      </c:areaChart>
      <c:lineChart>
        <c:grouping val="standard"/>
        <c:varyColors val="0"/>
        <c:ser>
          <c:idx val="2"/>
          <c:order val="2"/>
          <c:tx>
            <c:strRef>
              <c:f>'Blad1 (2)'!$W$1</c:f>
              <c:strCache>
                <c:ptCount val="1"/>
                <c:pt idx="0">
                  <c:v>Kompensering</c:v>
                </c:pt>
              </c:strCache>
            </c:strRef>
          </c:tx>
          <c:spPr>
            <a:ln w="28575" cap="rnd" cmpd="sng">
              <a:solidFill>
                <a:schemeClr val="accent6"/>
              </a:solidFill>
              <a:prstDash val="sysDash"/>
              <a:round/>
            </a:ln>
            <a:effectLst/>
          </c:spPr>
          <c:marker>
            <c:symbol val="none"/>
          </c:marker>
          <c:cat>
            <c:strRef>
              <c:f>'Blad1 (2)'!$S$2:$T$25</c:f>
              <c:strCache>
                <c:ptCount val="24"/>
                <c:pt idx="0">
                  <c:v>Biologisk mångfald</c:v>
                </c:pt>
                <c:pt idx="1">
                  <c:v>Värdefulla naturtyper</c:v>
                </c:pt>
                <c:pt idx="2">
                  <c:v>Vattenförsörjning</c:v>
                </c:pt>
                <c:pt idx="3">
                  <c:v>Pollinering</c:v>
                </c:pt>
                <c:pt idx="4">
                  <c:v>Energi</c:v>
                </c:pt>
                <c:pt idx="5">
                  <c:v>Lokal klimatreglerging</c:v>
                </c:pt>
                <c:pt idx="6">
                  <c:v>Luftkvalitetsförbättring</c:v>
                </c:pt>
                <c:pt idx="7">
                  <c:v>Färskvatten/rening av vatten</c:v>
                </c:pt>
                <c:pt idx="8">
                  <c:v>Erosionsskydd</c:v>
                </c:pt>
                <c:pt idx="9">
                  <c:v>Rekreation och friluftsliv</c:v>
                </c:pt>
                <c:pt idx="10">
                  <c:v>Sociala interaktioner</c:v>
                </c:pt>
                <c:pt idx="11">
                  <c:v>Undervisning och kunskap</c:v>
                </c:pt>
                <c:pt idx="12">
                  <c:v>Näringsomsättning</c:v>
                </c:pt>
                <c:pt idx="13">
                  <c:v>Skadedjursreglering</c:v>
                </c:pt>
                <c:pt idx="14">
                  <c:v>Regional/Global klimatreglering</c:v>
                </c:pt>
                <c:pt idx="15">
                  <c:v>Bullerdämpning</c:v>
                </c:pt>
                <c:pt idx="16">
                  <c:v>Hälsa</c:v>
                </c:pt>
                <c:pt idx="17">
                  <c:v>Intellektuell och andlig inspiration</c:v>
                </c:pt>
                <c:pt idx="18">
                  <c:v>Matproduktion</c:v>
                </c:pt>
                <c:pt idx="19">
                  <c:v>Material</c:v>
                </c:pt>
                <c:pt idx="20">
                  <c:v>Skydd mot extremväder</c:v>
                </c:pt>
                <c:pt idx="21">
                  <c:v>Dagvattenupptag</c:v>
                </c:pt>
                <c:pt idx="22">
                  <c:v>Motion och träning</c:v>
                </c:pt>
                <c:pt idx="23">
                  <c:v>Estetik</c:v>
                </c:pt>
              </c:strCache>
            </c:strRef>
          </c:cat>
          <c:val>
            <c:numRef>
              <c:f>'Blad1 (2)'!$W$2:$W$25</c:f>
              <c:numCache>
                <c:formatCode>General</c:formatCode>
                <c:ptCount val="24"/>
                <c:pt idx="0">
                  <c:v>10</c:v>
                </c:pt>
                <c:pt idx="1">
                  <c:v>9</c:v>
                </c:pt>
                <c:pt idx="2">
                  <c:v>11</c:v>
                </c:pt>
                <c:pt idx="3">
                  <c:v>8</c:v>
                </c:pt>
                <c:pt idx="4">
                  <c:v>8</c:v>
                </c:pt>
                <c:pt idx="5">
                  <c:v>14</c:v>
                </c:pt>
                <c:pt idx="6">
                  <c:v>14</c:v>
                </c:pt>
                <c:pt idx="7">
                  <c:v>12</c:v>
                </c:pt>
                <c:pt idx="8">
                  <c:v>17</c:v>
                </c:pt>
                <c:pt idx="9">
                  <c:v>14</c:v>
                </c:pt>
                <c:pt idx="10">
                  <c:v>12</c:v>
                </c:pt>
                <c:pt idx="11">
                  <c:v>10</c:v>
                </c:pt>
                <c:pt idx="12">
                  <c:v>5</c:v>
                </c:pt>
                <c:pt idx="13">
                  <c:v>9</c:v>
                </c:pt>
                <c:pt idx="14">
                  <c:v>12</c:v>
                </c:pt>
                <c:pt idx="15">
                  <c:v>18</c:v>
                </c:pt>
                <c:pt idx="16">
                  <c:v>9</c:v>
                </c:pt>
                <c:pt idx="17">
                  <c:v>8</c:v>
                </c:pt>
                <c:pt idx="18">
                  <c:v>6</c:v>
                </c:pt>
                <c:pt idx="19">
                  <c:v>5</c:v>
                </c:pt>
                <c:pt idx="20">
                  <c:v>15</c:v>
                </c:pt>
                <c:pt idx="21">
                  <c:v>16</c:v>
                </c:pt>
                <c:pt idx="22">
                  <c:v>4</c:v>
                </c:pt>
                <c:pt idx="23">
                  <c:v>4</c:v>
                </c:pt>
              </c:numCache>
            </c:numRef>
          </c:val>
          <c:smooth val="0"/>
          <c:extLst>
            <c:ext xmlns:c16="http://schemas.microsoft.com/office/drawing/2014/chart" uri="{C3380CC4-5D6E-409C-BE32-E72D297353CC}">
              <c16:uniqueId val="{00000002-79F7-4D51-A5CD-5100C1881C80}"/>
            </c:ext>
          </c:extLst>
        </c:ser>
        <c:dLbls>
          <c:showLegendKey val="0"/>
          <c:showVal val="0"/>
          <c:showCatName val="0"/>
          <c:showSerName val="0"/>
          <c:showPercent val="0"/>
          <c:showBubbleSize val="0"/>
        </c:dLbls>
        <c:marker val="1"/>
        <c:smooth val="0"/>
        <c:axId val="103915904"/>
        <c:axId val="103917440"/>
      </c:lineChart>
      <c:catAx>
        <c:axId val="1039159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US"/>
          </a:p>
        </c:txPr>
        <c:crossAx val="103917440"/>
        <c:crosses val="autoZero"/>
        <c:auto val="1"/>
        <c:lblAlgn val="ctr"/>
        <c:lblOffset val="100"/>
        <c:noMultiLvlLbl val="0"/>
      </c:catAx>
      <c:valAx>
        <c:axId val="1039174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US"/>
          </a:p>
        </c:txPr>
        <c:crossAx val="103915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2400"/>
              <a:t>Jämförelse</a:t>
            </a:r>
            <a:r>
              <a:rPr lang="sv-SE" sz="2400" baseline="0"/>
              <a:t> stödjande tjänster (exklusive kompensation)</a:t>
            </a:r>
            <a:endParaRPr lang="sv-SE"/>
          </a:p>
        </c:rich>
      </c:tx>
      <c:layout>
        <c:manualLayout>
          <c:xMode val="edge"/>
          <c:yMode val="edge"/>
          <c:x val="0.23726968285063804"/>
          <c:y val="1.304474136277717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8"/>
          <c:order val="0"/>
          <c:tx>
            <c:v>Så här mycket fanns från början</c:v>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Redovisning!$C$11:$C$15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9-BBAE-4071-B385-FD434967AA22}"/>
            </c:ext>
          </c:extLst>
        </c:ser>
        <c:ser>
          <c:idx val="5"/>
          <c:order val="1"/>
          <c:tx>
            <c:strRef>
              <c:f>Redovisning!$C$3</c:f>
              <c:strCache>
                <c:ptCount val="1"/>
                <c:pt idx="0">
                  <c:v>Utformningsalternativ 1</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Redovisning!$B$11:$B$15</c:f>
              <c:strCache>
                <c:ptCount val="5"/>
                <c:pt idx="0">
                  <c:v>1.1 Biologisk mångfald</c:v>
                </c:pt>
                <c:pt idx="1">
                  <c:v>1.2 Ekologiskt samspel</c:v>
                </c:pt>
                <c:pt idx="2">
                  <c:v>1.3 Livsmiljöer</c:v>
                </c:pt>
                <c:pt idx="3">
                  <c:v>1.4 Naturliga kretslopp</c:v>
                </c:pt>
                <c:pt idx="4">
                  <c:v>1.5 Jordmånsbildning</c:v>
                </c:pt>
              </c:strCache>
            </c:strRef>
          </c:cat>
          <c:val>
            <c:numRef>
              <c:f>Redovisning!$P$11:$P$15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6-BBAE-4071-B385-FD434967AA22}"/>
            </c:ext>
          </c:extLst>
        </c:ser>
        <c:ser>
          <c:idx val="6"/>
          <c:order val="2"/>
          <c:tx>
            <c:strRef>
              <c:f>Redovisning!$C$4</c:f>
              <c:strCache>
                <c:ptCount val="1"/>
                <c:pt idx="0">
                  <c:v>Utformningsalternativ 2</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Redovisning!$B$11:$B$15</c:f>
              <c:strCache>
                <c:ptCount val="5"/>
                <c:pt idx="0">
                  <c:v>1.1 Biologisk mångfald</c:v>
                </c:pt>
                <c:pt idx="1">
                  <c:v>1.2 Ekologiskt samspel</c:v>
                </c:pt>
                <c:pt idx="2">
                  <c:v>1.3 Livsmiljöer</c:v>
                </c:pt>
                <c:pt idx="3">
                  <c:v>1.4 Naturliga kretslopp</c:v>
                </c:pt>
                <c:pt idx="4">
                  <c:v>1.5 Jordmånsbildning</c:v>
                </c:pt>
              </c:strCache>
            </c:strRef>
          </c:cat>
          <c:val>
            <c:numRef>
              <c:f>Redovisning!$Q$11:$Q$15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BBAE-4071-B385-FD434967AA22}"/>
            </c:ext>
          </c:extLst>
        </c:ser>
        <c:ser>
          <c:idx val="7"/>
          <c:order val="3"/>
          <c:tx>
            <c:strRef>
              <c:f>Redovisning!$C$5</c:f>
              <c:strCache>
                <c:ptCount val="1"/>
                <c:pt idx="0">
                  <c:v>Utformningsalternativ 3</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Redovisning!$B$11:$B$15</c:f>
              <c:strCache>
                <c:ptCount val="5"/>
                <c:pt idx="0">
                  <c:v>1.1 Biologisk mångfald</c:v>
                </c:pt>
                <c:pt idx="1">
                  <c:v>1.2 Ekologiskt samspel</c:v>
                </c:pt>
                <c:pt idx="2">
                  <c:v>1.3 Livsmiljöer</c:v>
                </c:pt>
                <c:pt idx="3">
                  <c:v>1.4 Naturliga kretslopp</c:v>
                </c:pt>
                <c:pt idx="4">
                  <c:v>1.5 Jordmånsbildning</c:v>
                </c:pt>
              </c:strCache>
            </c:strRef>
          </c:cat>
          <c:val>
            <c:numRef>
              <c:f>Redovisning!$R$11:$R$15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8-BBAE-4071-B385-FD434967AA22}"/>
            </c:ext>
          </c:extLst>
        </c:ser>
        <c:dLbls>
          <c:dLblPos val="inEnd"/>
          <c:showLegendKey val="0"/>
          <c:showVal val="1"/>
          <c:showCatName val="0"/>
          <c:showSerName val="0"/>
          <c:showPercent val="0"/>
          <c:showBubbleSize val="0"/>
        </c:dLbls>
        <c:gapWidth val="150"/>
        <c:axId val="1230573824"/>
        <c:axId val="1230572840"/>
      </c:barChart>
      <c:catAx>
        <c:axId val="12305738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sz="2000"/>
                  <a:t>Ekosystemtjänst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0572840"/>
        <c:crosses val="autoZero"/>
        <c:auto val="1"/>
        <c:lblAlgn val="ctr"/>
        <c:lblOffset val="100"/>
        <c:noMultiLvlLbl val="0"/>
      </c:catAx>
      <c:valAx>
        <c:axId val="1230572840"/>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sz="2000"/>
                  <a:t>Tillgång</a:t>
                </a:r>
                <a:endParaRPr lang="sv-S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0573824"/>
        <c:crosses val="autoZero"/>
        <c:crossBetween val="between"/>
      </c:valAx>
      <c:spPr>
        <a:noFill/>
        <a:ln>
          <a:noFill/>
        </a:ln>
        <a:effectLst/>
      </c:spPr>
    </c:plotArea>
    <c:legend>
      <c:legendPos val="b"/>
      <c:layout>
        <c:manualLayout>
          <c:xMode val="edge"/>
          <c:yMode val="edge"/>
          <c:x val="2.7914972078551117E-2"/>
          <c:y val="0.90553195571877043"/>
          <c:w val="0.94525227990154226"/>
          <c:h val="8.5022876023985769E-2"/>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0" cap="flat" cmpd="sng" algn="ctr">
      <a:solidFill>
        <a:schemeClr val="accent6">
          <a:lumMod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2400"/>
              <a:t>Jämförelse</a:t>
            </a:r>
            <a:r>
              <a:rPr lang="sv-SE" sz="2400" baseline="0"/>
              <a:t> reglerande tjänster (exklusive kompensation)</a:t>
            </a:r>
            <a:endParaRPr lang="sv-SE"/>
          </a:p>
        </c:rich>
      </c:tx>
      <c:layout>
        <c:manualLayout>
          <c:xMode val="edge"/>
          <c:yMode val="edge"/>
          <c:x val="0.24658885571815103"/>
          <c:y val="1.448475756668330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8"/>
          <c:order val="0"/>
          <c:tx>
            <c:v>Så här mycket fanns från början</c:v>
          </c:tx>
          <c:spPr>
            <a:solidFill>
              <a:srgbClr val="2E75B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Redovisning!$B$16:$B$23</c:f>
              <c:strCache>
                <c:ptCount val="8"/>
                <c:pt idx="0">
                  <c:v>2.1 Reglering av lokalklimat</c:v>
                </c:pt>
                <c:pt idx="1">
                  <c:v>2.2 Erosionsskydd</c:v>
                </c:pt>
                <c:pt idx="2">
                  <c:v>2.3 Skydd mot extremväder</c:v>
                </c:pt>
                <c:pt idx="3">
                  <c:v>2.4 Luftrening</c:v>
                </c:pt>
                <c:pt idx="4">
                  <c:v>2.5 Reglering av buller</c:v>
                </c:pt>
                <c:pt idx="5">
                  <c:v>2.6 Rening och reglering av vatten</c:v>
                </c:pt>
                <c:pt idx="6">
                  <c:v>2.7 Pollinering</c:v>
                </c:pt>
                <c:pt idx="7">
                  <c:v>2.8 Reglering av skadedjur och skadeväxter</c:v>
                </c:pt>
              </c:strCache>
            </c:strRef>
          </c:cat>
          <c:val>
            <c:numRef>
              <c:f>Redovisning!$C$16:$C$23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12DC-4A51-9408-11787A0ACE2A}"/>
            </c:ext>
          </c:extLst>
        </c:ser>
        <c:ser>
          <c:idx val="5"/>
          <c:order val="1"/>
          <c:tx>
            <c:strRef>
              <c:f>Redovisning!$C$3</c:f>
              <c:strCache>
                <c:ptCount val="1"/>
                <c:pt idx="0">
                  <c:v>Utformningsalternativ 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Redovisning!$B$16:$B$23</c:f>
              <c:strCache>
                <c:ptCount val="8"/>
                <c:pt idx="0">
                  <c:v>2.1 Reglering av lokalklimat</c:v>
                </c:pt>
                <c:pt idx="1">
                  <c:v>2.2 Erosionsskydd</c:v>
                </c:pt>
                <c:pt idx="2">
                  <c:v>2.3 Skydd mot extremväder</c:v>
                </c:pt>
                <c:pt idx="3">
                  <c:v>2.4 Luftrening</c:v>
                </c:pt>
                <c:pt idx="4">
                  <c:v>2.5 Reglering av buller</c:v>
                </c:pt>
                <c:pt idx="5">
                  <c:v>2.6 Rening och reglering av vatten</c:v>
                </c:pt>
                <c:pt idx="6">
                  <c:v>2.7 Pollinering</c:v>
                </c:pt>
                <c:pt idx="7">
                  <c:v>2.8 Reglering av skadedjur och skadeväxter</c:v>
                </c:pt>
              </c:strCache>
            </c:strRef>
          </c:cat>
          <c:val>
            <c:numRef>
              <c:f>Redovisning!$P$16:$P$23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12DC-4A51-9408-11787A0ACE2A}"/>
            </c:ext>
          </c:extLst>
        </c:ser>
        <c:ser>
          <c:idx val="6"/>
          <c:order val="2"/>
          <c:tx>
            <c:strRef>
              <c:f>Redovisning!$C$4</c:f>
              <c:strCache>
                <c:ptCount val="1"/>
                <c:pt idx="0">
                  <c:v>Utformningsalternativ 2</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Redovisning!$B$16:$B$23</c:f>
              <c:strCache>
                <c:ptCount val="8"/>
                <c:pt idx="0">
                  <c:v>2.1 Reglering av lokalklimat</c:v>
                </c:pt>
                <c:pt idx="1">
                  <c:v>2.2 Erosionsskydd</c:v>
                </c:pt>
                <c:pt idx="2">
                  <c:v>2.3 Skydd mot extremväder</c:v>
                </c:pt>
                <c:pt idx="3">
                  <c:v>2.4 Luftrening</c:v>
                </c:pt>
                <c:pt idx="4">
                  <c:v>2.5 Reglering av buller</c:v>
                </c:pt>
                <c:pt idx="5">
                  <c:v>2.6 Rening och reglering av vatten</c:v>
                </c:pt>
                <c:pt idx="6">
                  <c:v>2.7 Pollinering</c:v>
                </c:pt>
                <c:pt idx="7">
                  <c:v>2.8 Reglering av skadedjur och skadeväxter</c:v>
                </c:pt>
              </c:strCache>
            </c:strRef>
          </c:cat>
          <c:val>
            <c:numRef>
              <c:f>Redovisning!$Q$16:$Q$23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12DC-4A51-9408-11787A0ACE2A}"/>
            </c:ext>
          </c:extLst>
        </c:ser>
        <c:ser>
          <c:idx val="7"/>
          <c:order val="3"/>
          <c:tx>
            <c:strRef>
              <c:f>Redovisning!$C$5</c:f>
              <c:strCache>
                <c:ptCount val="1"/>
                <c:pt idx="0">
                  <c:v>Utformningsalternativ 3</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Redovisning!$B$16:$B$23</c:f>
              <c:strCache>
                <c:ptCount val="8"/>
                <c:pt idx="0">
                  <c:v>2.1 Reglering av lokalklimat</c:v>
                </c:pt>
                <c:pt idx="1">
                  <c:v>2.2 Erosionsskydd</c:v>
                </c:pt>
                <c:pt idx="2">
                  <c:v>2.3 Skydd mot extremväder</c:v>
                </c:pt>
                <c:pt idx="3">
                  <c:v>2.4 Luftrening</c:v>
                </c:pt>
                <c:pt idx="4">
                  <c:v>2.5 Reglering av buller</c:v>
                </c:pt>
                <c:pt idx="5">
                  <c:v>2.6 Rening och reglering av vatten</c:v>
                </c:pt>
                <c:pt idx="6">
                  <c:v>2.7 Pollinering</c:v>
                </c:pt>
                <c:pt idx="7">
                  <c:v>2.8 Reglering av skadedjur och skadeväxter</c:v>
                </c:pt>
              </c:strCache>
            </c:strRef>
          </c:cat>
          <c:val>
            <c:numRef>
              <c:f>Redovisning!$R$16:$R$23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12DC-4A51-9408-11787A0ACE2A}"/>
            </c:ext>
          </c:extLst>
        </c:ser>
        <c:dLbls>
          <c:dLblPos val="inEnd"/>
          <c:showLegendKey val="0"/>
          <c:showVal val="1"/>
          <c:showCatName val="0"/>
          <c:showSerName val="0"/>
          <c:showPercent val="0"/>
          <c:showBubbleSize val="0"/>
        </c:dLbls>
        <c:gapWidth val="50"/>
        <c:axId val="1230573824"/>
        <c:axId val="1230572840"/>
      </c:barChart>
      <c:catAx>
        <c:axId val="12305738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sz="2000"/>
                  <a:t>Ekosystemtjänst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0572840"/>
        <c:crosses val="autoZero"/>
        <c:auto val="1"/>
        <c:lblAlgn val="ctr"/>
        <c:lblOffset val="100"/>
        <c:noMultiLvlLbl val="0"/>
      </c:catAx>
      <c:valAx>
        <c:axId val="1230572840"/>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sz="2000"/>
                  <a:t>Tillgång</a:t>
                </a:r>
                <a:endParaRPr lang="sv-S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0573824"/>
        <c:crosses val="autoZero"/>
        <c:crossBetween val="between"/>
      </c:valAx>
      <c:spPr>
        <a:noFill/>
        <a:ln>
          <a:noFill/>
        </a:ln>
        <a:effectLst/>
      </c:spPr>
    </c:plotArea>
    <c:legend>
      <c:legendPos val="b"/>
      <c:layout>
        <c:manualLayout>
          <c:xMode val="edge"/>
          <c:yMode val="edge"/>
          <c:x val="3.1161899918093892E-2"/>
          <c:y val="0.90556911886714464"/>
          <c:w val="0.94092304278215189"/>
          <c:h val="8.4989428546789467E-2"/>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0" cap="flat" cmpd="sng" algn="ctr">
      <a:solidFill>
        <a:schemeClr val="accent5">
          <a:lumMod val="7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sv-SE" sz="2400"/>
              <a:t>Jämförelse</a:t>
            </a:r>
            <a:r>
              <a:rPr lang="sv-SE" sz="2400" baseline="0"/>
              <a:t> försörjande tjänster (exklusive kompensation)</a:t>
            </a:r>
            <a:endParaRPr lang="sv-SE"/>
          </a:p>
        </c:rich>
      </c:tx>
      <c:layout>
        <c:manualLayout>
          <c:xMode val="edge"/>
          <c:yMode val="edge"/>
          <c:x val="0.23507045665819429"/>
          <c:y val="1.611245726031665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8"/>
          <c:order val="0"/>
          <c:tx>
            <c:v>Så här mycket fanns från början</c:v>
          </c:tx>
          <c:spPr>
            <a:solidFill>
              <a:srgbClr val="BF9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Redovisning!$B$24:$B$27</c:f>
              <c:strCache>
                <c:ptCount val="4"/>
                <c:pt idx="0">
                  <c:v>3.1 Matförsörjning</c:v>
                </c:pt>
                <c:pt idx="1">
                  <c:v>3.2 Vattenförsörjning</c:v>
                </c:pt>
                <c:pt idx="2">
                  <c:v>3.3 Råvaror</c:v>
                </c:pt>
                <c:pt idx="3">
                  <c:v>3.4 Energi</c:v>
                </c:pt>
              </c:strCache>
            </c:strRef>
          </c:cat>
          <c:val>
            <c:numRef>
              <c:f>Redovisning!$C$24:$C$27</c:f>
              <c:numCache>
                <c:formatCode>0%</c:formatCode>
                <c:ptCount val="4"/>
                <c:pt idx="0">
                  <c:v>0</c:v>
                </c:pt>
                <c:pt idx="1">
                  <c:v>0</c:v>
                </c:pt>
                <c:pt idx="2">
                  <c:v>0</c:v>
                </c:pt>
                <c:pt idx="3">
                  <c:v>0</c:v>
                </c:pt>
              </c:numCache>
            </c:numRef>
          </c:val>
          <c:extLst>
            <c:ext xmlns:c16="http://schemas.microsoft.com/office/drawing/2014/chart" uri="{C3380CC4-5D6E-409C-BE32-E72D297353CC}">
              <c16:uniqueId val="{00000000-F962-4A09-A7AE-5C5368819950}"/>
            </c:ext>
          </c:extLst>
        </c:ser>
        <c:ser>
          <c:idx val="5"/>
          <c:order val="1"/>
          <c:tx>
            <c:strRef>
              <c:f>Redovisning!$C$3</c:f>
              <c:strCache>
                <c:ptCount val="1"/>
                <c:pt idx="0">
                  <c:v>Utformningsalternativ 1</c:v>
                </c:pt>
              </c:strCache>
            </c:strRef>
          </c:tx>
          <c:spPr>
            <a:solidFill>
              <a:schemeClr val="accent4">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Redovisning!$B$24:$B$27</c:f>
              <c:strCache>
                <c:ptCount val="4"/>
                <c:pt idx="0">
                  <c:v>3.1 Matförsörjning</c:v>
                </c:pt>
                <c:pt idx="1">
                  <c:v>3.2 Vattenförsörjning</c:v>
                </c:pt>
                <c:pt idx="2">
                  <c:v>3.3 Råvaror</c:v>
                </c:pt>
                <c:pt idx="3">
                  <c:v>3.4 Energi</c:v>
                </c:pt>
              </c:strCache>
            </c:strRef>
          </c:cat>
          <c:val>
            <c:numRef>
              <c:f>Redovisning!$P$24:$P$27</c:f>
              <c:numCache>
                <c:formatCode>0%</c:formatCode>
                <c:ptCount val="4"/>
                <c:pt idx="0">
                  <c:v>0</c:v>
                </c:pt>
                <c:pt idx="1">
                  <c:v>0</c:v>
                </c:pt>
                <c:pt idx="2">
                  <c:v>0</c:v>
                </c:pt>
                <c:pt idx="3">
                  <c:v>0</c:v>
                </c:pt>
              </c:numCache>
            </c:numRef>
          </c:val>
          <c:extLst>
            <c:ext xmlns:c16="http://schemas.microsoft.com/office/drawing/2014/chart" uri="{C3380CC4-5D6E-409C-BE32-E72D297353CC}">
              <c16:uniqueId val="{00000001-F962-4A09-A7AE-5C5368819950}"/>
            </c:ext>
          </c:extLst>
        </c:ser>
        <c:ser>
          <c:idx val="6"/>
          <c:order val="2"/>
          <c:tx>
            <c:strRef>
              <c:f>Redovisning!$C$4</c:f>
              <c:strCache>
                <c:ptCount val="1"/>
                <c:pt idx="0">
                  <c:v>Utformningsalternativ 2</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Redovisning!$B$24:$B$27</c:f>
              <c:strCache>
                <c:ptCount val="4"/>
                <c:pt idx="0">
                  <c:v>3.1 Matförsörjning</c:v>
                </c:pt>
                <c:pt idx="1">
                  <c:v>3.2 Vattenförsörjning</c:v>
                </c:pt>
                <c:pt idx="2">
                  <c:v>3.3 Råvaror</c:v>
                </c:pt>
                <c:pt idx="3">
                  <c:v>3.4 Energi</c:v>
                </c:pt>
              </c:strCache>
            </c:strRef>
          </c:cat>
          <c:val>
            <c:numRef>
              <c:f>Redovisning!$Q$24:$Q$27</c:f>
              <c:numCache>
                <c:formatCode>0%</c:formatCode>
                <c:ptCount val="4"/>
                <c:pt idx="0">
                  <c:v>0</c:v>
                </c:pt>
                <c:pt idx="1">
                  <c:v>0</c:v>
                </c:pt>
                <c:pt idx="2">
                  <c:v>0</c:v>
                </c:pt>
                <c:pt idx="3">
                  <c:v>0</c:v>
                </c:pt>
              </c:numCache>
            </c:numRef>
          </c:val>
          <c:extLst>
            <c:ext xmlns:c16="http://schemas.microsoft.com/office/drawing/2014/chart" uri="{C3380CC4-5D6E-409C-BE32-E72D297353CC}">
              <c16:uniqueId val="{00000003-F962-4A09-A7AE-5C5368819950}"/>
            </c:ext>
          </c:extLst>
        </c:ser>
        <c:ser>
          <c:idx val="7"/>
          <c:order val="3"/>
          <c:tx>
            <c:strRef>
              <c:f>Redovisning!$C$5</c:f>
              <c:strCache>
                <c:ptCount val="1"/>
                <c:pt idx="0">
                  <c:v>Utformningsalternativ 3</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Redovisning!$B$24:$B$27</c:f>
              <c:strCache>
                <c:ptCount val="4"/>
                <c:pt idx="0">
                  <c:v>3.1 Matförsörjning</c:v>
                </c:pt>
                <c:pt idx="1">
                  <c:v>3.2 Vattenförsörjning</c:v>
                </c:pt>
                <c:pt idx="2">
                  <c:v>3.3 Råvaror</c:v>
                </c:pt>
                <c:pt idx="3">
                  <c:v>3.4 Energi</c:v>
                </c:pt>
              </c:strCache>
            </c:strRef>
          </c:cat>
          <c:val>
            <c:numRef>
              <c:f>Redovisning!$R$24:$R$27</c:f>
              <c:numCache>
                <c:formatCode>0%</c:formatCode>
                <c:ptCount val="4"/>
                <c:pt idx="0">
                  <c:v>0</c:v>
                </c:pt>
                <c:pt idx="1">
                  <c:v>0</c:v>
                </c:pt>
                <c:pt idx="2">
                  <c:v>0</c:v>
                </c:pt>
                <c:pt idx="3">
                  <c:v>0</c:v>
                </c:pt>
              </c:numCache>
            </c:numRef>
          </c:val>
          <c:extLst>
            <c:ext xmlns:c16="http://schemas.microsoft.com/office/drawing/2014/chart" uri="{C3380CC4-5D6E-409C-BE32-E72D297353CC}">
              <c16:uniqueId val="{00000008-F962-4A09-A7AE-5C5368819950}"/>
            </c:ext>
          </c:extLst>
        </c:ser>
        <c:dLbls>
          <c:dLblPos val="inEnd"/>
          <c:showLegendKey val="0"/>
          <c:showVal val="1"/>
          <c:showCatName val="0"/>
          <c:showSerName val="0"/>
          <c:showPercent val="0"/>
          <c:showBubbleSize val="0"/>
        </c:dLbls>
        <c:gapWidth val="200"/>
        <c:axId val="1230573824"/>
        <c:axId val="1230572840"/>
      </c:barChart>
      <c:catAx>
        <c:axId val="12305738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sz="2000"/>
                  <a:t>Ekosystemtjänst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0572840"/>
        <c:crosses val="autoZero"/>
        <c:auto val="1"/>
        <c:lblAlgn val="ctr"/>
        <c:lblOffset val="100"/>
        <c:noMultiLvlLbl val="0"/>
      </c:catAx>
      <c:valAx>
        <c:axId val="1230572840"/>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sz="2000"/>
                  <a:t>Tillgång</a:t>
                </a:r>
                <a:endParaRPr lang="sv-S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0573824"/>
        <c:crosses val="autoZero"/>
        <c:crossBetween val="between"/>
      </c:valAx>
      <c:spPr>
        <a:noFill/>
        <a:ln>
          <a:noFill/>
        </a:ln>
        <a:effectLst/>
      </c:spPr>
    </c:plotArea>
    <c:legend>
      <c:legendPos val="b"/>
      <c:layout>
        <c:manualLayout>
          <c:xMode val="edge"/>
          <c:yMode val="edge"/>
          <c:x val="2.8614685443754197E-2"/>
          <c:y val="0.90546551596035052"/>
          <c:w val="0.94602019472830046"/>
          <c:h val="8.5082672957289343E-2"/>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0" cap="flat" cmpd="sng" algn="ctr">
      <a:solidFill>
        <a:schemeClr val="accent4">
          <a:lumMod val="7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2400"/>
              <a:t>Jämförelse</a:t>
            </a:r>
            <a:r>
              <a:rPr lang="sv-SE" sz="2400" baseline="0"/>
              <a:t> kulturella tjänster</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8"/>
          <c:order val="0"/>
          <c:tx>
            <c:v>Så här mycket fanns från början</c:v>
          </c:tx>
          <c:spPr>
            <a:solidFill>
              <a:srgbClr val="EB642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Redovisning!$B$28:$B$32</c:f>
              <c:strCache>
                <c:ptCount val="5"/>
                <c:pt idx="0">
                  <c:v>4.1 Fysisk hälsa</c:v>
                </c:pt>
                <c:pt idx="1">
                  <c:v>4.2 Mentalt välbefinnande</c:v>
                </c:pt>
                <c:pt idx="2">
                  <c:v>4.3 Kunskap och inspiration</c:v>
                </c:pt>
                <c:pt idx="3">
                  <c:v>4.4 Social interaktion</c:v>
                </c:pt>
                <c:pt idx="4">
                  <c:v>4.5 Kulturarv och identitet</c:v>
                </c:pt>
              </c:strCache>
            </c:strRef>
          </c:cat>
          <c:val>
            <c:numRef>
              <c:f>Redovisning!$C$28:$C$32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E71D-4253-9A43-5DA0682ABCA0}"/>
            </c:ext>
          </c:extLst>
        </c:ser>
        <c:ser>
          <c:idx val="5"/>
          <c:order val="1"/>
          <c:tx>
            <c:strRef>
              <c:f>Redovisning!$C$3</c:f>
              <c:strCache>
                <c:ptCount val="1"/>
                <c:pt idx="0">
                  <c:v>Utformningsalternativ 1</c:v>
                </c:pt>
              </c:strCache>
            </c:strRef>
          </c:tx>
          <c:spPr>
            <a:solidFill>
              <a:schemeClr val="accent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Redovisning!$B$28:$B$32</c:f>
              <c:strCache>
                <c:ptCount val="5"/>
                <c:pt idx="0">
                  <c:v>4.1 Fysisk hälsa</c:v>
                </c:pt>
                <c:pt idx="1">
                  <c:v>4.2 Mentalt välbefinnande</c:v>
                </c:pt>
                <c:pt idx="2">
                  <c:v>4.3 Kunskap och inspiration</c:v>
                </c:pt>
                <c:pt idx="3">
                  <c:v>4.4 Social interaktion</c:v>
                </c:pt>
                <c:pt idx="4">
                  <c:v>4.5 Kulturarv och identitet</c:v>
                </c:pt>
              </c:strCache>
            </c:strRef>
          </c:cat>
          <c:val>
            <c:numRef>
              <c:f>Redovisning!$P$28:$P$32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E71D-4253-9A43-5DA0682ABCA0}"/>
            </c:ext>
          </c:extLst>
        </c:ser>
        <c:ser>
          <c:idx val="6"/>
          <c:order val="2"/>
          <c:tx>
            <c:strRef>
              <c:f>Redovisning!$C$4</c:f>
              <c:strCache>
                <c:ptCount val="1"/>
                <c:pt idx="0">
                  <c:v>Utformningsalternativ 2</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Redovisning!$B$28:$B$32</c:f>
              <c:strCache>
                <c:ptCount val="5"/>
                <c:pt idx="0">
                  <c:v>4.1 Fysisk hälsa</c:v>
                </c:pt>
                <c:pt idx="1">
                  <c:v>4.2 Mentalt välbefinnande</c:v>
                </c:pt>
                <c:pt idx="2">
                  <c:v>4.3 Kunskap och inspiration</c:v>
                </c:pt>
                <c:pt idx="3">
                  <c:v>4.4 Social interaktion</c:v>
                </c:pt>
                <c:pt idx="4">
                  <c:v>4.5 Kulturarv och identitet</c:v>
                </c:pt>
              </c:strCache>
            </c:strRef>
          </c:cat>
          <c:val>
            <c:numRef>
              <c:f>Redovisning!$Q$28:$Q$32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E71D-4253-9A43-5DA0682ABCA0}"/>
            </c:ext>
          </c:extLst>
        </c:ser>
        <c:ser>
          <c:idx val="7"/>
          <c:order val="3"/>
          <c:tx>
            <c:strRef>
              <c:f>Redovisning!$C$5</c:f>
              <c:strCache>
                <c:ptCount val="1"/>
                <c:pt idx="0">
                  <c:v>Utformningsalternativ 3</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Redovisning!$B$28:$B$32</c:f>
              <c:strCache>
                <c:ptCount val="5"/>
                <c:pt idx="0">
                  <c:v>4.1 Fysisk hälsa</c:v>
                </c:pt>
                <c:pt idx="1">
                  <c:v>4.2 Mentalt välbefinnande</c:v>
                </c:pt>
                <c:pt idx="2">
                  <c:v>4.3 Kunskap och inspiration</c:v>
                </c:pt>
                <c:pt idx="3">
                  <c:v>4.4 Social interaktion</c:v>
                </c:pt>
                <c:pt idx="4">
                  <c:v>4.5 Kulturarv och identitet</c:v>
                </c:pt>
              </c:strCache>
            </c:strRef>
          </c:cat>
          <c:val>
            <c:numRef>
              <c:f>Redovisning!$R$28:$R$32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8-E71D-4253-9A43-5DA0682ABCA0}"/>
            </c:ext>
          </c:extLst>
        </c:ser>
        <c:dLbls>
          <c:dLblPos val="inEnd"/>
          <c:showLegendKey val="0"/>
          <c:showVal val="1"/>
          <c:showCatName val="0"/>
          <c:showSerName val="0"/>
          <c:showPercent val="0"/>
          <c:showBubbleSize val="0"/>
        </c:dLbls>
        <c:gapWidth val="150"/>
        <c:axId val="1230573824"/>
        <c:axId val="1230572840"/>
      </c:barChart>
      <c:catAx>
        <c:axId val="12305738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sz="2000"/>
                  <a:t>Ekosystemtjänst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0572840"/>
        <c:crosses val="autoZero"/>
        <c:auto val="1"/>
        <c:lblAlgn val="ctr"/>
        <c:lblOffset val="100"/>
        <c:noMultiLvlLbl val="0"/>
      </c:catAx>
      <c:valAx>
        <c:axId val="1230572840"/>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sz="2000"/>
                  <a:t>Tillgång</a:t>
                </a:r>
                <a:endParaRPr lang="sv-S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0573824"/>
        <c:crosses val="autoZero"/>
        <c:crossBetween val="between"/>
      </c:valAx>
      <c:spPr>
        <a:noFill/>
        <a:ln>
          <a:noFill/>
        </a:ln>
        <a:effectLst/>
      </c:spPr>
    </c:plotArea>
    <c:legend>
      <c:legendPos val="b"/>
      <c:layout>
        <c:manualLayout>
          <c:xMode val="edge"/>
          <c:yMode val="edge"/>
          <c:x val="2.8042715626295012E-2"/>
          <c:y val="0.90542027882286269"/>
          <c:w val="0.94499658525812991"/>
          <c:h val="8.5123387164528178E-2"/>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0" cap="flat" cmpd="sng" algn="ctr">
      <a:solidFill>
        <a:srgbClr val="EB642D"/>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5"/>
    </mc:Choice>
    <mc:Fallback>
      <c:style val="5"/>
    </mc:Fallback>
  </mc:AlternateContent>
  <c:chart>
    <c:title>
      <c:tx>
        <c:strRef>
          <c:f>Redovisning!$C$4</c:f>
          <c:strCache>
            <c:ptCount val="1"/>
            <c:pt idx="0">
              <c:v>Utformningsalternativ 2</c:v>
            </c:pt>
          </c:strCache>
        </c:strRef>
      </c:tx>
      <c:layout>
        <c:manualLayout>
          <c:xMode val="edge"/>
          <c:yMode val="edge"/>
          <c:x val="0.3700239721394239"/>
          <c:y val="1.5626174017872734E-2"/>
        </c:manualLayout>
      </c:layout>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290373263888889E-2"/>
          <c:y val="0.11104030463706904"/>
          <c:w val="0.92496953125000003"/>
          <c:h val="0.4547388034091745"/>
        </c:manualLayout>
      </c:layout>
      <c:barChart>
        <c:barDir val="col"/>
        <c:grouping val="clustered"/>
        <c:varyColors val="0"/>
        <c:ser>
          <c:idx val="5"/>
          <c:order val="0"/>
          <c:tx>
            <c:strRef>
              <c:f>Redovisning!$M$9</c:f>
              <c:strCache>
                <c:ptCount val="1"/>
                <c:pt idx="0">
                  <c:v>Grattis! Projektet har tillfört ekosystemtjänster!</c:v>
                </c:pt>
              </c:strCache>
            </c:strRef>
          </c:tx>
          <c:spPr>
            <a:solidFill>
              <a:schemeClr val="bg1">
                <a:lumMod val="50000"/>
              </a:schemeClr>
            </a:solidFill>
            <a:ln w="12700">
              <a:solidFill>
                <a:schemeClr val="bg1">
                  <a:lumMod val="50000"/>
                </a:schemeClr>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Redovisning!$Q$11:$Q$32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0-9076-4C05-B0DB-694DAE366A7C}"/>
            </c:ext>
          </c:extLst>
        </c:ser>
        <c:ser>
          <c:idx val="4"/>
          <c:order val="1"/>
          <c:tx>
            <c:v>Så här mycket fanns innan projektet</c:v>
          </c:tx>
          <c:spPr>
            <a:solidFill>
              <a:schemeClr val="bg1">
                <a:lumMod val="85000"/>
              </a:schemeClr>
            </a:solidFill>
            <a:ln w="12700">
              <a:solidFill>
                <a:schemeClr val="bg1">
                  <a:lumMod val="50000"/>
                </a:schemeClr>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Redovisning!$AC$11:$AC$32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1-9076-4C05-B0DB-694DAE366A7C}"/>
            </c:ext>
          </c:extLst>
        </c:ser>
        <c:ser>
          <c:idx val="2"/>
          <c:order val="2"/>
          <c:tx>
            <c:v>Oj då, här har ekosystemtjänster försvunnit...</c:v>
          </c:tx>
          <c:spPr>
            <a:pattFill prst="wdUpDiag">
              <a:fgClr>
                <a:schemeClr val="bg1">
                  <a:lumMod val="50000"/>
                </a:schemeClr>
              </a:fgClr>
              <a:bgClr>
                <a:schemeClr val="bg1">
                  <a:lumMod val="95000"/>
                </a:schemeClr>
              </a:bgClr>
            </a:pattFill>
            <a:ln w="12700">
              <a:no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Redovisning!$C$11:$C$32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2-9076-4C05-B0DB-694DAE366A7C}"/>
            </c:ext>
          </c:extLst>
        </c:ser>
        <c:ser>
          <c:idx val="13"/>
          <c:order val="4"/>
          <c:tx>
            <c:v>Kulturella Tillfört</c:v>
          </c:tx>
          <c:spPr>
            <a:solidFill>
              <a:srgbClr val="EB642D"/>
            </a:solidFill>
            <a:ln w="12700">
              <a:solidFill>
                <a:srgbClr val="EB642D"/>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Redovisning!$Q$11:$Q$32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3-9076-4C05-B0DB-694DAE366A7C}"/>
            </c:ext>
          </c:extLst>
        </c:ser>
        <c:ser>
          <c:idx val="14"/>
          <c:order val="5"/>
          <c:tx>
            <c:v>Kulturella Försvunnit</c:v>
          </c:tx>
          <c:spPr>
            <a:pattFill prst="wdUpDiag">
              <a:fgClr>
                <a:srgbClr val="EB642D"/>
              </a:fgClr>
              <a:bgClr>
                <a:srgbClr val="FCE4D6"/>
              </a:bgClr>
            </a:pattFill>
            <a:ln w="12700">
              <a:solidFill>
                <a:srgbClr val="EB642D"/>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Redovisning!$C$11:$C$32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4-9076-4C05-B0DB-694DAE366A7C}"/>
            </c:ext>
          </c:extLst>
        </c:ser>
        <c:ser>
          <c:idx val="15"/>
          <c:order val="6"/>
          <c:tx>
            <c:v>Kulturella Innan</c:v>
          </c:tx>
          <c:spPr>
            <a:solidFill>
              <a:srgbClr val="FCE4D6"/>
            </a:solidFill>
            <a:ln w="12700">
              <a:solidFill>
                <a:srgbClr val="EB642D"/>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Redovisning!$AC$11:$AC$32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5-9076-4C05-B0DB-694DAE366A7C}"/>
            </c:ext>
          </c:extLst>
        </c:ser>
        <c:ser>
          <c:idx val="10"/>
          <c:order val="7"/>
          <c:tx>
            <c:v>Försörjande Tillfört</c:v>
          </c:tx>
          <c:spPr>
            <a:solidFill>
              <a:srgbClr val="CC9900"/>
            </a:solidFill>
            <a:ln w="12700">
              <a:solidFill>
                <a:srgbClr val="CC9900"/>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Redovisning!$Q$11:$Q$27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6-9076-4C05-B0DB-694DAE366A7C}"/>
            </c:ext>
          </c:extLst>
        </c:ser>
        <c:ser>
          <c:idx val="11"/>
          <c:order val="8"/>
          <c:tx>
            <c:v>Försörjande Försvunnit</c:v>
          </c:tx>
          <c:spPr>
            <a:pattFill prst="wdUpDiag">
              <a:fgClr>
                <a:srgbClr val="CC9900"/>
              </a:fgClr>
              <a:bgClr>
                <a:schemeClr val="accent4">
                  <a:lumMod val="20000"/>
                  <a:lumOff val="80000"/>
                </a:schemeClr>
              </a:bgClr>
            </a:pattFill>
            <a:ln w="12700">
              <a:solidFill>
                <a:srgbClr val="CC9900"/>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Redovisning!$C$11:$C$27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7-9076-4C05-B0DB-694DAE366A7C}"/>
            </c:ext>
          </c:extLst>
        </c:ser>
        <c:ser>
          <c:idx val="12"/>
          <c:order val="9"/>
          <c:tx>
            <c:v>Försörjande Innan</c:v>
          </c:tx>
          <c:spPr>
            <a:solidFill>
              <a:schemeClr val="accent4">
                <a:lumMod val="20000"/>
                <a:lumOff val="80000"/>
              </a:schemeClr>
            </a:solidFill>
            <a:ln w="12700">
              <a:solidFill>
                <a:srgbClr val="CC9900"/>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Redovisning!$AC$11:$AC$27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8-9076-4C05-B0DB-694DAE366A7C}"/>
            </c:ext>
          </c:extLst>
        </c:ser>
        <c:ser>
          <c:idx val="7"/>
          <c:order val="10"/>
          <c:tx>
            <c:v>Reglerande Tillfört</c:v>
          </c:tx>
          <c:spPr>
            <a:solidFill>
              <a:srgbClr val="0066CC"/>
            </a:solidFill>
            <a:ln w="12700">
              <a:solidFill>
                <a:srgbClr val="0066CC"/>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Redovisning!$Q$11:$Q$23</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9076-4C05-B0DB-694DAE366A7C}"/>
            </c:ext>
          </c:extLst>
        </c:ser>
        <c:ser>
          <c:idx val="8"/>
          <c:order val="11"/>
          <c:tx>
            <c:v>Reglerande Försvunnit</c:v>
          </c:tx>
          <c:spPr>
            <a:pattFill prst="wdUpDiag">
              <a:fgClr>
                <a:srgbClr val="0066CC"/>
              </a:fgClr>
              <a:bgClr>
                <a:schemeClr val="accent5">
                  <a:lumMod val="20000"/>
                  <a:lumOff val="80000"/>
                </a:schemeClr>
              </a:bgClr>
            </a:pattFill>
            <a:ln w="12700">
              <a:solidFill>
                <a:srgbClr val="0066CC"/>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Redovisning!$C$11:$C$23</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9076-4C05-B0DB-694DAE366A7C}"/>
            </c:ext>
          </c:extLst>
        </c:ser>
        <c:ser>
          <c:idx val="9"/>
          <c:order val="12"/>
          <c:tx>
            <c:v>Reglerande Innan</c:v>
          </c:tx>
          <c:spPr>
            <a:solidFill>
              <a:schemeClr val="accent5">
                <a:lumMod val="20000"/>
                <a:lumOff val="80000"/>
              </a:schemeClr>
            </a:solidFill>
            <a:ln w="12700">
              <a:solidFill>
                <a:srgbClr val="0066CC"/>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Redovisning!$AC$11:$AC$23</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9076-4C05-B0DB-694DAE366A7C}"/>
            </c:ext>
          </c:extLst>
        </c:ser>
        <c:ser>
          <c:idx val="1"/>
          <c:order val="13"/>
          <c:tx>
            <c:v>Stödjande Tillfört</c:v>
          </c:tx>
          <c:spPr>
            <a:solidFill>
              <a:srgbClr val="009900"/>
            </a:solidFill>
            <a:ln w="12700">
              <a:solidFill>
                <a:srgbClr val="009900"/>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Redovisning!$Q$11:$Q$15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C-9076-4C05-B0DB-694DAE366A7C}"/>
            </c:ext>
          </c:extLst>
        </c:ser>
        <c:ser>
          <c:idx val="3"/>
          <c:order val="14"/>
          <c:tx>
            <c:v>Stödjande Försvunnit</c:v>
          </c:tx>
          <c:spPr>
            <a:pattFill prst="wdUpDiag">
              <a:fgClr>
                <a:srgbClr val="009900"/>
              </a:fgClr>
              <a:bgClr>
                <a:schemeClr val="accent6">
                  <a:lumMod val="40000"/>
                  <a:lumOff val="60000"/>
                </a:schemeClr>
              </a:bgClr>
            </a:pattFill>
            <a:ln w="12700">
              <a:solidFill>
                <a:srgbClr val="009900">
                  <a:alpha val="85000"/>
                </a:srgbClr>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Redovisning!$C$11:$C$15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D-9076-4C05-B0DB-694DAE366A7C}"/>
            </c:ext>
          </c:extLst>
        </c:ser>
        <c:ser>
          <c:idx val="6"/>
          <c:order val="15"/>
          <c:tx>
            <c:v>Stödjande Innan</c:v>
          </c:tx>
          <c:spPr>
            <a:solidFill>
              <a:schemeClr val="accent6">
                <a:lumMod val="40000"/>
                <a:lumOff val="60000"/>
              </a:schemeClr>
            </a:solidFill>
            <a:ln w="12700">
              <a:solidFill>
                <a:srgbClr val="009900"/>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Redovisning!$AC$11:$AC$15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E-9076-4C05-B0DB-694DAE366A7C}"/>
            </c:ext>
          </c:extLst>
        </c:ser>
        <c:dLbls>
          <c:showLegendKey val="0"/>
          <c:showVal val="0"/>
          <c:showCatName val="0"/>
          <c:showSerName val="0"/>
          <c:showPercent val="0"/>
          <c:showBubbleSize val="0"/>
        </c:dLbls>
        <c:gapWidth val="150"/>
        <c:overlap val="100"/>
        <c:axId val="103441152"/>
        <c:axId val="103434880"/>
      </c:barChart>
      <c:scatterChart>
        <c:scatterStyle val="lineMarker"/>
        <c:varyColors val="0"/>
        <c:ser>
          <c:idx val="0"/>
          <c:order val="3"/>
          <c:tx>
            <c:v>Det finns ett behov av att bevara och stärka ekosystemtjänsten</c:v>
          </c:tx>
          <c:spPr>
            <a:ln w="19050">
              <a:noFill/>
            </a:ln>
          </c:spPr>
          <c:marker>
            <c:symbol val="circle"/>
            <c:size val="11"/>
            <c:spPr>
              <a:solidFill>
                <a:srgbClr val="FFC000"/>
              </a:solidFill>
              <a:ln w="9525"/>
            </c:spPr>
          </c:marker>
          <c:dPt>
            <c:idx val="14"/>
            <c:bubble3D val="0"/>
            <c:extLst>
              <c:ext xmlns:c16="http://schemas.microsoft.com/office/drawing/2014/chart" uri="{C3380CC4-5D6E-409C-BE32-E72D297353CC}">
                <c16:uniqueId val="{0000000F-9076-4C05-B0DB-694DAE366A7C}"/>
              </c:ext>
            </c:extLst>
          </c:dPt>
          <c:dPt>
            <c:idx val="18"/>
            <c:bubble3D val="0"/>
            <c:extLst>
              <c:ext xmlns:c16="http://schemas.microsoft.com/office/drawing/2014/chart" uri="{C3380CC4-5D6E-409C-BE32-E72D297353CC}">
                <c16:uniqueId val="{00000010-9076-4C05-B0DB-694DAE366A7C}"/>
              </c:ext>
            </c:extLst>
          </c:dPt>
          <c:dPt>
            <c:idx val="20"/>
            <c:bubble3D val="0"/>
            <c:extLst>
              <c:ext xmlns:c16="http://schemas.microsoft.com/office/drawing/2014/chart" uri="{C3380CC4-5D6E-409C-BE32-E72D297353CC}">
                <c16:uniqueId val="{00000011-9076-4C05-B0DB-694DAE366A7C}"/>
              </c:ext>
            </c:extLst>
          </c:dPt>
          <c:dPt>
            <c:idx val="21"/>
            <c:bubble3D val="0"/>
            <c:extLst>
              <c:ext xmlns:c16="http://schemas.microsoft.com/office/drawing/2014/chart" uri="{C3380CC4-5D6E-409C-BE32-E72D297353CC}">
                <c16:uniqueId val="{00000012-9076-4C05-B0DB-694DAE366A7C}"/>
              </c:ext>
            </c:extLst>
          </c:dPt>
          <c:yVal>
            <c:numRef>
              <c:f>'Sammanställning kategorivis'!$U$4:$U$25</c:f>
              <c:numCache>
                <c:formatCode>General</c:formatCode>
                <c:ptCount val="2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yVal>
          <c:smooth val="0"/>
          <c:extLst>
            <c:ext xmlns:c16="http://schemas.microsoft.com/office/drawing/2014/chart" uri="{C3380CC4-5D6E-409C-BE32-E72D297353CC}">
              <c16:uniqueId val="{00000013-9076-4C05-B0DB-694DAE366A7C}"/>
            </c:ext>
          </c:extLst>
        </c:ser>
        <c:ser>
          <c:idx val="16"/>
          <c:order val="16"/>
          <c:tx>
            <c:strRef>
              <c:f>Redovisning!$BA$10</c:f>
              <c:strCache>
                <c:ptCount val="1"/>
                <c:pt idx="0">
                  <c:v>Kompensation ska utföras</c:v>
                </c:pt>
              </c:strCache>
            </c:strRef>
          </c:tx>
          <c:spPr>
            <a:ln w="19050">
              <a:noFill/>
            </a:ln>
          </c:spPr>
          <c:marker>
            <c:symbol val="circle"/>
            <c:size val="7"/>
            <c:spPr>
              <a:solidFill>
                <a:schemeClr val="bg1">
                  <a:lumMod val="50000"/>
                </a:schemeClr>
              </a:solidFill>
              <a:ln w="3175">
                <a:solidFill>
                  <a:schemeClr val="bg1">
                    <a:lumMod val="95000"/>
                  </a:schemeClr>
                </a:solidFill>
              </a:ln>
            </c:spPr>
          </c:marker>
          <c:xVal>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xVal>
          <c:yVal>
            <c:numRef>
              <c:f>'Sammanställning kategorivis'!$W$4:$W$25</c:f>
              <c:numCache>
                <c:formatCode>General</c:formatCode>
                <c:ptCount val="2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yVal>
          <c:smooth val="0"/>
          <c:extLst>
            <c:ext xmlns:c16="http://schemas.microsoft.com/office/drawing/2014/chart" uri="{C3380CC4-5D6E-409C-BE32-E72D297353CC}">
              <c16:uniqueId val="{00000005-3225-445F-8C2C-29B5844066A0}"/>
            </c:ext>
          </c:extLst>
        </c:ser>
        <c:dLbls>
          <c:showLegendKey val="0"/>
          <c:showVal val="0"/>
          <c:showCatName val="0"/>
          <c:showSerName val="0"/>
          <c:showPercent val="0"/>
          <c:showBubbleSize val="0"/>
        </c:dLbls>
        <c:axId val="103441152"/>
        <c:axId val="103434880"/>
      </c:scatterChart>
      <c:valAx>
        <c:axId val="103434880"/>
        <c:scaling>
          <c:orientation val="minMax"/>
          <c:max val="1"/>
          <c:min val="0"/>
        </c:scaling>
        <c:delete val="0"/>
        <c:axPos val="l"/>
        <c:title>
          <c:tx>
            <c:rich>
              <a:bodyPr/>
              <a:lstStyle/>
              <a:p>
                <a:pPr>
                  <a:defRPr/>
                </a:pPr>
                <a:r>
                  <a:rPr lang="sv-SE" sz="1600"/>
                  <a:t>Tillgång</a:t>
                </a:r>
                <a:r>
                  <a:rPr lang="sv-SE" sz="1600" baseline="0"/>
                  <a:t> (%)</a:t>
                </a:r>
                <a:endParaRPr lang="sv-SE" sz="1600"/>
              </a:p>
            </c:rich>
          </c:tx>
          <c:layout>
            <c:manualLayout>
              <c:xMode val="edge"/>
              <c:yMode val="edge"/>
              <c:x val="1.3183705770137765E-2"/>
              <c:y val="0.27101475592428476"/>
            </c:manualLayout>
          </c:layout>
          <c:overlay val="0"/>
        </c:title>
        <c:numFmt formatCode="0%" sourceLinked="1"/>
        <c:majorTickMark val="none"/>
        <c:minorTickMark val="none"/>
        <c:tickLblPos val="nextTo"/>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441152"/>
        <c:crosses val="autoZero"/>
        <c:crossBetween val="between"/>
      </c:valAx>
      <c:catAx>
        <c:axId val="1034411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434880"/>
        <c:crossesAt val="0"/>
        <c:auto val="1"/>
        <c:lblAlgn val="ctr"/>
        <c:lblOffset val="100"/>
        <c:noMultiLvlLbl val="0"/>
      </c:catAx>
      <c:spPr>
        <a:noFill/>
      </c:spPr>
    </c:plotArea>
    <c:legend>
      <c:legendPos val="b"/>
      <c:legendEntry>
        <c:idx val="0"/>
        <c:txPr>
          <a:bodyPr rot="0" vert="horz" anchor="ctr" anchorCtr="1"/>
          <a:lstStyle/>
          <a:p>
            <a:pPr>
              <a:defRPr sz="1600" baseline="0"/>
            </a:pPr>
            <a:endParaRPr lang="en-US"/>
          </a:p>
        </c:txPr>
      </c:legendEntry>
      <c:legendEntry>
        <c:idx val="1"/>
        <c:txPr>
          <a:bodyPr rot="0" vert="horz" anchor="ctr" anchorCtr="1"/>
          <a:lstStyle/>
          <a:p>
            <a:pPr>
              <a:defRPr sz="1600" baseline="0"/>
            </a:pPr>
            <a:endParaRPr lang="en-US"/>
          </a:p>
        </c:txPr>
      </c:legendEntry>
      <c:legendEntry>
        <c:idx val="2"/>
        <c:txPr>
          <a:bodyPr rot="0" vert="horz" anchor="ctr" anchorCtr="1"/>
          <a:lstStyle/>
          <a:p>
            <a:pPr>
              <a:defRPr sz="1600" baseline="0"/>
            </a:pPr>
            <a:endParaRPr lang="en-US"/>
          </a:p>
        </c:txPr>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txPr>
          <a:bodyPr rot="0" vert="horz" anchor="ctr" anchorCtr="1"/>
          <a:lstStyle/>
          <a:p>
            <a:pPr>
              <a:defRPr sz="1600"/>
            </a:pPr>
            <a:endParaRPr lang="en-US"/>
          </a:p>
        </c:txPr>
      </c:legendEntry>
      <c:legendEntry>
        <c:idx val="16"/>
        <c:txPr>
          <a:bodyPr rot="0" vert="horz" anchor="ctr" anchorCtr="1"/>
          <a:lstStyle/>
          <a:p>
            <a:pPr>
              <a:defRPr sz="1600"/>
            </a:pPr>
            <a:endParaRPr lang="en-US"/>
          </a:p>
        </c:txPr>
      </c:legendEntry>
      <c:layout>
        <c:manualLayout>
          <c:xMode val="edge"/>
          <c:yMode val="edge"/>
          <c:x val="3.6558466578942968E-2"/>
          <c:y val="0.79828684369919345"/>
          <c:w val="0.61944056805787817"/>
          <c:h val="0.19459499159962176"/>
        </c:manualLayout>
      </c:layout>
      <c:overlay val="0"/>
      <c:txPr>
        <a:bodyPr rot="0" vert="horz" anchor="ctr" anchorCtr="1"/>
        <a:lstStyle/>
        <a:p>
          <a:pPr>
            <a:defRPr/>
          </a:pPr>
          <a:endParaRPr lang="en-US"/>
        </a:p>
      </c:txPr>
    </c:legend>
    <c:plotVisOnly val="1"/>
    <c:dispBlanksAs val="gap"/>
    <c:showDLblsOverMax val="0"/>
    <c:extLst/>
  </c:chart>
  <c:spPr>
    <a:solidFill>
      <a:schemeClr val="bg1"/>
    </a:solidFill>
    <a:ln w="127000">
      <a:solidFill>
        <a:srgbClr val="DFC9EF"/>
      </a:solidFill>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5"/>
    </mc:Choice>
    <mc:Fallback>
      <c:style val="5"/>
    </mc:Fallback>
  </mc:AlternateContent>
  <c:chart>
    <c:title>
      <c:tx>
        <c:strRef>
          <c:f>Redovisning!$C$5</c:f>
          <c:strCache>
            <c:ptCount val="1"/>
            <c:pt idx="0">
              <c:v>Utformningsalternativ 3</c:v>
            </c:pt>
          </c:strCache>
        </c:strRef>
      </c:tx>
      <c:layout>
        <c:manualLayout>
          <c:xMode val="edge"/>
          <c:yMode val="edge"/>
          <c:x val="0.35628493776650344"/>
          <c:y val="1.2367683049296665E-2"/>
        </c:manualLayout>
      </c:layout>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290373263888889E-2"/>
          <c:y val="0.11104030463706904"/>
          <c:w val="0.92496953125000003"/>
          <c:h val="0.4547388034091745"/>
        </c:manualLayout>
      </c:layout>
      <c:barChart>
        <c:barDir val="col"/>
        <c:grouping val="clustered"/>
        <c:varyColors val="0"/>
        <c:ser>
          <c:idx val="5"/>
          <c:order val="0"/>
          <c:tx>
            <c:strRef>
              <c:f>Redovisning!$M$9</c:f>
              <c:strCache>
                <c:ptCount val="1"/>
                <c:pt idx="0">
                  <c:v>Grattis! Projektet har tillfört ekosystemtjänster!</c:v>
                </c:pt>
              </c:strCache>
            </c:strRef>
          </c:tx>
          <c:spPr>
            <a:solidFill>
              <a:schemeClr val="bg1">
                <a:lumMod val="50000"/>
              </a:schemeClr>
            </a:solidFill>
            <a:ln w="12700">
              <a:solidFill>
                <a:schemeClr val="bg1">
                  <a:lumMod val="50000"/>
                </a:schemeClr>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Redovisning!$R$11:$R$32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0-27EB-4F58-A25E-BE4BE68CCD4B}"/>
            </c:ext>
          </c:extLst>
        </c:ser>
        <c:ser>
          <c:idx val="4"/>
          <c:order val="1"/>
          <c:tx>
            <c:v>Så här mycket fanns innan projektet</c:v>
          </c:tx>
          <c:spPr>
            <a:solidFill>
              <a:schemeClr val="bg1">
                <a:lumMod val="85000"/>
              </a:schemeClr>
            </a:solidFill>
            <a:ln w="12700">
              <a:solidFill>
                <a:schemeClr val="bg1">
                  <a:lumMod val="50000"/>
                </a:schemeClr>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Redovisning!$AD$11:$AD$32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1-27EB-4F58-A25E-BE4BE68CCD4B}"/>
            </c:ext>
          </c:extLst>
        </c:ser>
        <c:ser>
          <c:idx val="2"/>
          <c:order val="2"/>
          <c:tx>
            <c:v>Oj då, här har ekosystemtjänster försvunnit...</c:v>
          </c:tx>
          <c:spPr>
            <a:pattFill prst="wdUpDiag">
              <a:fgClr>
                <a:schemeClr val="bg1">
                  <a:lumMod val="50000"/>
                </a:schemeClr>
              </a:fgClr>
              <a:bgClr>
                <a:schemeClr val="bg1">
                  <a:lumMod val="95000"/>
                </a:schemeClr>
              </a:bgClr>
            </a:pattFill>
            <a:ln w="12700">
              <a:no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Redovisning!$C$11:$C$32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2-27EB-4F58-A25E-BE4BE68CCD4B}"/>
            </c:ext>
          </c:extLst>
        </c:ser>
        <c:ser>
          <c:idx val="13"/>
          <c:order val="4"/>
          <c:tx>
            <c:v>Kulturella Tillfört</c:v>
          </c:tx>
          <c:spPr>
            <a:solidFill>
              <a:srgbClr val="EB642D"/>
            </a:solidFill>
            <a:ln w="12700">
              <a:solidFill>
                <a:srgbClr val="EB642D"/>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Redovisning!$R$11:$R$32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3-27EB-4F58-A25E-BE4BE68CCD4B}"/>
            </c:ext>
          </c:extLst>
        </c:ser>
        <c:ser>
          <c:idx val="14"/>
          <c:order val="5"/>
          <c:tx>
            <c:v>Kulturella Försvunnit</c:v>
          </c:tx>
          <c:spPr>
            <a:pattFill prst="wdUpDiag">
              <a:fgClr>
                <a:srgbClr val="EB642D"/>
              </a:fgClr>
              <a:bgClr>
                <a:srgbClr val="FCE4D6"/>
              </a:bgClr>
            </a:pattFill>
            <a:ln w="12700">
              <a:solidFill>
                <a:srgbClr val="EB642D"/>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Redovisning!$C$11:$C$32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4-27EB-4F58-A25E-BE4BE68CCD4B}"/>
            </c:ext>
          </c:extLst>
        </c:ser>
        <c:ser>
          <c:idx val="15"/>
          <c:order val="6"/>
          <c:tx>
            <c:v>Kulturella Innan</c:v>
          </c:tx>
          <c:spPr>
            <a:solidFill>
              <a:srgbClr val="FCE4D6"/>
            </a:solidFill>
            <a:ln w="12700">
              <a:solidFill>
                <a:srgbClr val="EB642D"/>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Redovisning!$AD$11:$AD$32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5-27EB-4F58-A25E-BE4BE68CCD4B}"/>
            </c:ext>
          </c:extLst>
        </c:ser>
        <c:ser>
          <c:idx val="10"/>
          <c:order val="7"/>
          <c:tx>
            <c:v>Försörjande Tillfört</c:v>
          </c:tx>
          <c:spPr>
            <a:solidFill>
              <a:srgbClr val="CC9900"/>
            </a:solidFill>
            <a:ln w="12700">
              <a:solidFill>
                <a:srgbClr val="CC9900"/>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Redovisning!$R$11:$R$27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6-27EB-4F58-A25E-BE4BE68CCD4B}"/>
            </c:ext>
          </c:extLst>
        </c:ser>
        <c:ser>
          <c:idx val="11"/>
          <c:order val="8"/>
          <c:tx>
            <c:v>Försörjande Försvunnit</c:v>
          </c:tx>
          <c:spPr>
            <a:pattFill prst="wdUpDiag">
              <a:fgClr>
                <a:srgbClr val="CC9900"/>
              </a:fgClr>
              <a:bgClr>
                <a:schemeClr val="accent4">
                  <a:lumMod val="20000"/>
                  <a:lumOff val="80000"/>
                </a:schemeClr>
              </a:bgClr>
            </a:pattFill>
            <a:ln w="12700">
              <a:solidFill>
                <a:srgbClr val="CC9900"/>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Redovisning!$C$11:$C$27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7-27EB-4F58-A25E-BE4BE68CCD4B}"/>
            </c:ext>
          </c:extLst>
        </c:ser>
        <c:ser>
          <c:idx val="12"/>
          <c:order val="9"/>
          <c:tx>
            <c:v>Försörjande Innan</c:v>
          </c:tx>
          <c:spPr>
            <a:solidFill>
              <a:schemeClr val="accent4">
                <a:lumMod val="20000"/>
                <a:lumOff val="80000"/>
              </a:schemeClr>
            </a:solidFill>
            <a:ln w="12700">
              <a:solidFill>
                <a:srgbClr val="CC9900"/>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Redovisning!$AD$11:$AD$27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8-27EB-4F58-A25E-BE4BE68CCD4B}"/>
            </c:ext>
          </c:extLst>
        </c:ser>
        <c:ser>
          <c:idx val="7"/>
          <c:order val="10"/>
          <c:tx>
            <c:v>Reglerande Tillfört</c:v>
          </c:tx>
          <c:spPr>
            <a:solidFill>
              <a:srgbClr val="0066CC"/>
            </a:solidFill>
            <a:ln w="12700">
              <a:solidFill>
                <a:srgbClr val="0066CC"/>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Redovisning!$R$11:$R$23</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27EB-4F58-A25E-BE4BE68CCD4B}"/>
            </c:ext>
          </c:extLst>
        </c:ser>
        <c:ser>
          <c:idx val="8"/>
          <c:order val="11"/>
          <c:tx>
            <c:v>Reglerande Försvunnit</c:v>
          </c:tx>
          <c:spPr>
            <a:pattFill prst="wdUpDiag">
              <a:fgClr>
                <a:srgbClr val="0066CC"/>
              </a:fgClr>
              <a:bgClr>
                <a:schemeClr val="accent5">
                  <a:lumMod val="20000"/>
                  <a:lumOff val="80000"/>
                </a:schemeClr>
              </a:bgClr>
            </a:pattFill>
            <a:ln w="12700">
              <a:solidFill>
                <a:srgbClr val="0066CC"/>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Redovisning!$C$11:$C$23</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7EB-4F58-A25E-BE4BE68CCD4B}"/>
            </c:ext>
          </c:extLst>
        </c:ser>
        <c:ser>
          <c:idx val="9"/>
          <c:order val="12"/>
          <c:tx>
            <c:v>Reglerande Innan</c:v>
          </c:tx>
          <c:spPr>
            <a:solidFill>
              <a:schemeClr val="accent5">
                <a:lumMod val="20000"/>
                <a:lumOff val="80000"/>
              </a:schemeClr>
            </a:solidFill>
            <a:ln w="12700">
              <a:solidFill>
                <a:srgbClr val="0066CC"/>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Redovisning!$AD$11:$AD$23</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27EB-4F58-A25E-BE4BE68CCD4B}"/>
            </c:ext>
          </c:extLst>
        </c:ser>
        <c:ser>
          <c:idx val="1"/>
          <c:order val="13"/>
          <c:tx>
            <c:v>Stödjande Tillfört</c:v>
          </c:tx>
          <c:spPr>
            <a:solidFill>
              <a:srgbClr val="009900"/>
            </a:solidFill>
            <a:ln w="12700">
              <a:solidFill>
                <a:srgbClr val="009900"/>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Redovisning!$R$11:$R$15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C-27EB-4F58-A25E-BE4BE68CCD4B}"/>
            </c:ext>
          </c:extLst>
        </c:ser>
        <c:ser>
          <c:idx val="3"/>
          <c:order val="14"/>
          <c:tx>
            <c:v>Stödjande Försvunnit</c:v>
          </c:tx>
          <c:spPr>
            <a:pattFill prst="wdUpDiag">
              <a:fgClr>
                <a:srgbClr val="009900"/>
              </a:fgClr>
              <a:bgClr>
                <a:schemeClr val="accent6">
                  <a:lumMod val="40000"/>
                  <a:lumOff val="60000"/>
                </a:schemeClr>
              </a:bgClr>
            </a:pattFill>
            <a:ln w="12700">
              <a:solidFill>
                <a:srgbClr val="009900"/>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Redovisning!$C$11:$C$15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D-27EB-4F58-A25E-BE4BE68CCD4B}"/>
            </c:ext>
          </c:extLst>
        </c:ser>
        <c:ser>
          <c:idx val="6"/>
          <c:order val="15"/>
          <c:tx>
            <c:v>Stödjande Innan</c:v>
          </c:tx>
          <c:spPr>
            <a:solidFill>
              <a:schemeClr val="accent6">
                <a:lumMod val="40000"/>
                <a:lumOff val="60000"/>
              </a:schemeClr>
            </a:solidFill>
            <a:ln w="12700">
              <a:solidFill>
                <a:srgbClr val="009900"/>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Redovisning!$AD$11:$AD$15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E-27EB-4F58-A25E-BE4BE68CCD4B}"/>
            </c:ext>
          </c:extLst>
        </c:ser>
        <c:dLbls>
          <c:showLegendKey val="0"/>
          <c:showVal val="0"/>
          <c:showCatName val="0"/>
          <c:showSerName val="0"/>
          <c:showPercent val="0"/>
          <c:showBubbleSize val="0"/>
        </c:dLbls>
        <c:gapWidth val="150"/>
        <c:overlap val="100"/>
        <c:axId val="103441152"/>
        <c:axId val="103434880"/>
      </c:barChart>
      <c:scatterChart>
        <c:scatterStyle val="lineMarker"/>
        <c:varyColors val="0"/>
        <c:ser>
          <c:idx val="0"/>
          <c:order val="3"/>
          <c:tx>
            <c:v>Det finns ett behov av att bevara och stärka ekosystemtjänsten</c:v>
          </c:tx>
          <c:spPr>
            <a:ln w="19050">
              <a:noFill/>
            </a:ln>
          </c:spPr>
          <c:marker>
            <c:symbol val="circle"/>
            <c:size val="12"/>
            <c:spPr>
              <a:solidFill>
                <a:srgbClr val="FFC000"/>
              </a:solidFill>
              <a:ln w="9525"/>
            </c:spPr>
          </c:marker>
          <c:dPt>
            <c:idx val="14"/>
            <c:bubble3D val="0"/>
            <c:extLst>
              <c:ext xmlns:c16="http://schemas.microsoft.com/office/drawing/2014/chart" uri="{C3380CC4-5D6E-409C-BE32-E72D297353CC}">
                <c16:uniqueId val="{0000000F-27EB-4F58-A25E-BE4BE68CCD4B}"/>
              </c:ext>
            </c:extLst>
          </c:dPt>
          <c:dPt>
            <c:idx val="18"/>
            <c:bubble3D val="0"/>
            <c:extLst>
              <c:ext xmlns:c16="http://schemas.microsoft.com/office/drawing/2014/chart" uri="{C3380CC4-5D6E-409C-BE32-E72D297353CC}">
                <c16:uniqueId val="{00000010-27EB-4F58-A25E-BE4BE68CCD4B}"/>
              </c:ext>
            </c:extLst>
          </c:dPt>
          <c:dPt>
            <c:idx val="20"/>
            <c:bubble3D val="0"/>
            <c:extLst>
              <c:ext xmlns:c16="http://schemas.microsoft.com/office/drawing/2014/chart" uri="{C3380CC4-5D6E-409C-BE32-E72D297353CC}">
                <c16:uniqueId val="{00000011-27EB-4F58-A25E-BE4BE68CCD4B}"/>
              </c:ext>
            </c:extLst>
          </c:dPt>
          <c:dPt>
            <c:idx val="21"/>
            <c:bubble3D val="0"/>
            <c:extLst>
              <c:ext xmlns:c16="http://schemas.microsoft.com/office/drawing/2014/chart" uri="{C3380CC4-5D6E-409C-BE32-E72D297353CC}">
                <c16:uniqueId val="{00000012-27EB-4F58-A25E-BE4BE68CCD4B}"/>
              </c:ext>
            </c:extLst>
          </c:dPt>
          <c:yVal>
            <c:numRef>
              <c:f>'Sammanställning kategorivis'!$U$4:$U$25</c:f>
              <c:numCache>
                <c:formatCode>General</c:formatCode>
                <c:ptCount val="2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yVal>
          <c:smooth val="0"/>
          <c:extLst>
            <c:ext xmlns:c16="http://schemas.microsoft.com/office/drawing/2014/chart" uri="{C3380CC4-5D6E-409C-BE32-E72D297353CC}">
              <c16:uniqueId val="{00000013-27EB-4F58-A25E-BE4BE68CCD4B}"/>
            </c:ext>
          </c:extLst>
        </c:ser>
        <c:ser>
          <c:idx val="16"/>
          <c:order val="16"/>
          <c:tx>
            <c:strRef>
              <c:f>Redovisning!$BA$10</c:f>
              <c:strCache>
                <c:ptCount val="1"/>
                <c:pt idx="0">
                  <c:v>Kompensation ska utföras</c:v>
                </c:pt>
              </c:strCache>
            </c:strRef>
          </c:tx>
          <c:spPr>
            <a:ln w="19050">
              <a:noFill/>
            </a:ln>
          </c:spPr>
          <c:marker>
            <c:symbol val="circle"/>
            <c:size val="7"/>
            <c:spPr>
              <a:solidFill>
                <a:schemeClr val="bg1">
                  <a:lumMod val="50000"/>
                </a:schemeClr>
              </a:solidFill>
              <a:ln w="3175">
                <a:solidFill>
                  <a:schemeClr val="bg1">
                    <a:lumMod val="95000"/>
                  </a:schemeClr>
                </a:solidFill>
              </a:ln>
            </c:spPr>
          </c:marker>
          <c:xVal>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xVal>
          <c:yVal>
            <c:numRef>
              <c:f>'Sammanställning kategorivis'!$X$4:$X$25</c:f>
              <c:numCache>
                <c:formatCode>General</c:formatCode>
                <c:ptCount val="2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yVal>
          <c:smooth val="0"/>
          <c:extLst>
            <c:ext xmlns:c16="http://schemas.microsoft.com/office/drawing/2014/chart" uri="{C3380CC4-5D6E-409C-BE32-E72D297353CC}">
              <c16:uniqueId val="{00000005-8976-4229-9B3C-CFB6F0D44037}"/>
            </c:ext>
          </c:extLst>
        </c:ser>
        <c:dLbls>
          <c:showLegendKey val="0"/>
          <c:showVal val="0"/>
          <c:showCatName val="0"/>
          <c:showSerName val="0"/>
          <c:showPercent val="0"/>
          <c:showBubbleSize val="0"/>
        </c:dLbls>
        <c:axId val="103441152"/>
        <c:axId val="103434880"/>
      </c:scatterChart>
      <c:valAx>
        <c:axId val="103434880"/>
        <c:scaling>
          <c:orientation val="minMax"/>
          <c:max val="1"/>
          <c:min val="0"/>
        </c:scaling>
        <c:delete val="0"/>
        <c:axPos val="l"/>
        <c:title>
          <c:tx>
            <c:rich>
              <a:bodyPr/>
              <a:lstStyle/>
              <a:p>
                <a:pPr>
                  <a:defRPr/>
                </a:pPr>
                <a:r>
                  <a:rPr lang="sv-SE" sz="1600"/>
                  <a:t>Tillgång</a:t>
                </a:r>
                <a:r>
                  <a:rPr lang="sv-SE" sz="1600" baseline="0"/>
                  <a:t> (%)</a:t>
                </a:r>
                <a:endParaRPr lang="sv-SE" sz="1600"/>
              </a:p>
            </c:rich>
          </c:tx>
          <c:layout>
            <c:manualLayout>
              <c:xMode val="edge"/>
              <c:yMode val="edge"/>
              <c:x val="1.3183705770137765E-2"/>
              <c:y val="0.27101475592428476"/>
            </c:manualLayout>
          </c:layout>
          <c:overlay val="0"/>
        </c:title>
        <c:numFmt formatCode="0%" sourceLinked="1"/>
        <c:majorTickMark val="none"/>
        <c:minorTickMark val="none"/>
        <c:tickLblPos val="nextTo"/>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441152"/>
        <c:crosses val="autoZero"/>
        <c:crossBetween val="between"/>
      </c:valAx>
      <c:catAx>
        <c:axId val="1034411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434880"/>
        <c:crossesAt val="0"/>
        <c:auto val="1"/>
        <c:lblAlgn val="ctr"/>
        <c:lblOffset val="100"/>
        <c:noMultiLvlLbl val="0"/>
      </c:catAx>
      <c:spPr>
        <a:noFill/>
      </c:spPr>
    </c:plotArea>
    <c:legend>
      <c:legendPos val="b"/>
      <c:legendEntry>
        <c:idx val="0"/>
        <c:txPr>
          <a:bodyPr rot="0" vert="horz" anchor="ctr" anchorCtr="1"/>
          <a:lstStyle/>
          <a:p>
            <a:pPr>
              <a:defRPr sz="1600" baseline="0"/>
            </a:pPr>
            <a:endParaRPr lang="en-US"/>
          </a:p>
        </c:txPr>
      </c:legendEntry>
      <c:legendEntry>
        <c:idx val="1"/>
        <c:txPr>
          <a:bodyPr rot="0" vert="horz" anchor="ctr" anchorCtr="1"/>
          <a:lstStyle/>
          <a:p>
            <a:pPr>
              <a:defRPr sz="1600" baseline="0"/>
            </a:pPr>
            <a:endParaRPr lang="en-US"/>
          </a:p>
        </c:txPr>
      </c:legendEntry>
      <c:legendEntry>
        <c:idx val="2"/>
        <c:txPr>
          <a:bodyPr rot="0" vert="horz" anchor="ctr" anchorCtr="1"/>
          <a:lstStyle/>
          <a:p>
            <a:pPr>
              <a:defRPr sz="1600" baseline="0"/>
            </a:pPr>
            <a:endParaRPr lang="en-US"/>
          </a:p>
        </c:txPr>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txPr>
          <a:bodyPr rot="0" vert="horz" anchor="ctr" anchorCtr="1"/>
          <a:lstStyle/>
          <a:p>
            <a:pPr>
              <a:defRPr sz="1600"/>
            </a:pPr>
            <a:endParaRPr lang="en-US"/>
          </a:p>
        </c:txPr>
      </c:legendEntry>
      <c:legendEntry>
        <c:idx val="16"/>
        <c:txPr>
          <a:bodyPr rot="0" vert="horz" anchor="ctr" anchorCtr="1"/>
          <a:lstStyle/>
          <a:p>
            <a:pPr>
              <a:defRPr sz="1600"/>
            </a:pPr>
            <a:endParaRPr lang="en-US"/>
          </a:p>
        </c:txPr>
      </c:legendEntry>
      <c:layout>
        <c:manualLayout>
          <c:xMode val="edge"/>
          <c:yMode val="edge"/>
          <c:x val="3.6558466578942968E-2"/>
          <c:y val="0.79828684369919345"/>
          <c:w val="0.56950468753383032"/>
          <c:h val="0.1948979810766161"/>
        </c:manualLayout>
      </c:layout>
      <c:overlay val="0"/>
      <c:txPr>
        <a:bodyPr rot="0" vert="horz" anchor="ctr" anchorCtr="1"/>
        <a:lstStyle/>
        <a:p>
          <a:pPr>
            <a:defRPr/>
          </a:pPr>
          <a:endParaRPr lang="en-US"/>
        </a:p>
      </c:txPr>
    </c:legend>
    <c:plotVisOnly val="1"/>
    <c:dispBlanksAs val="gap"/>
    <c:showDLblsOverMax val="0"/>
    <c:extLst/>
  </c:chart>
  <c:spPr>
    <a:solidFill>
      <a:schemeClr val="bg1"/>
    </a:solidFill>
    <a:ln w="127000">
      <a:solidFill>
        <a:schemeClr val="accent4">
          <a:lumMod val="60000"/>
          <a:lumOff val="40000"/>
        </a:schemeClr>
      </a:solidFill>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5"/>
    </mc:Choice>
    <mc:Fallback>
      <c:style val="5"/>
    </mc:Fallback>
  </mc:AlternateContent>
  <c:chart>
    <c:title>
      <c:tx>
        <c:strRef>
          <c:f>Redovisning!$C$3</c:f>
          <c:strCache>
            <c:ptCount val="1"/>
            <c:pt idx="0">
              <c:v>Utformningsalternativ 1</c:v>
            </c:pt>
          </c:strCache>
        </c:strRef>
      </c:tx>
      <c:layout>
        <c:manualLayout>
          <c:xMode val="edge"/>
          <c:yMode val="edge"/>
          <c:x val="0.3610267292509296"/>
          <c:y val="1.3964863296817341E-2"/>
        </c:manualLayout>
      </c:layout>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290373263888889E-2"/>
          <c:y val="0.11104030463706904"/>
          <c:w val="0.92496953125000003"/>
          <c:h val="0.4547388034091745"/>
        </c:manualLayout>
      </c:layout>
      <c:barChart>
        <c:barDir val="col"/>
        <c:grouping val="clustered"/>
        <c:varyColors val="0"/>
        <c:ser>
          <c:idx val="5"/>
          <c:order val="0"/>
          <c:tx>
            <c:strRef>
              <c:f>Redovisning!$M$9</c:f>
              <c:strCache>
                <c:ptCount val="1"/>
                <c:pt idx="0">
                  <c:v>Grattis! Projektet har tillfört ekosystemtjänster!</c:v>
                </c:pt>
              </c:strCache>
            </c:strRef>
          </c:tx>
          <c:spPr>
            <a:solidFill>
              <a:schemeClr val="bg1">
                <a:lumMod val="50000"/>
              </a:schemeClr>
            </a:solidFill>
            <a:ln w="12700">
              <a:solidFill>
                <a:schemeClr val="bg1">
                  <a:lumMod val="50000"/>
                </a:schemeClr>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Redovisning!$AE$11:$AE$32</c:f>
              <c:numCache>
                <c:formatCode>General</c:formatCode>
                <c:ptCount val="22"/>
              </c:numCache>
            </c:numRef>
          </c:val>
          <c:extLst>
            <c:ext xmlns:c16="http://schemas.microsoft.com/office/drawing/2014/chart" uri="{C3380CC4-5D6E-409C-BE32-E72D297353CC}">
              <c16:uniqueId val="{00000000-0FF0-4410-B2A8-2279FE459F35}"/>
            </c:ext>
          </c:extLst>
        </c:ser>
        <c:ser>
          <c:idx val="2"/>
          <c:order val="1"/>
          <c:tx>
            <c:v>Oj då, här har ekosystemtjänster försvunnit...</c:v>
          </c:tx>
          <c:spPr>
            <a:pattFill prst="wdDnDiag">
              <a:fgClr>
                <a:schemeClr val="bg1">
                  <a:lumMod val="50000"/>
                </a:schemeClr>
              </a:fgClr>
              <a:bgClr>
                <a:schemeClr val="bg1">
                  <a:lumMod val="95000"/>
                </a:schemeClr>
              </a:bgClr>
            </a:pattFill>
            <a:ln w="12700">
              <a:no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Redovisning!$Y$11:$Y$32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2-0FF0-4410-B2A8-2279FE459F35}"/>
            </c:ext>
          </c:extLst>
        </c:ser>
        <c:ser>
          <c:idx val="14"/>
          <c:order val="4"/>
          <c:tx>
            <c:v>Kulturella Försvunnit</c:v>
          </c:tx>
          <c:spPr>
            <a:pattFill prst="wdDnDiag">
              <a:fgClr>
                <a:srgbClr val="EB642D"/>
              </a:fgClr>
              <a:bgClr>
                <a:srgbClr val="FCE4D6"/>
              </a:bgClr>
            </a:pattFill>
            <a:ln w="12700">
              <a:no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Redovisning!$Y$11:$Y$32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4-0FF0-4410-B2A8-2279FE459F35}"/>
            </c:ext>
          </c:extLst>
        </c:ser>
        <c:ser>
          <c:idx val="13"/>
          <c:order val="7"/>
          <c:tx>
            <c:v>Kulturella Tillfört</c:v>
          </c:tx>
          <c:spPr>
            <a:solidFill>
              <a:srgbClr val="EB642D"/>
            </a:solidFill>
            <a:ln w="12700">
              <a:solidFill>
                <a:srgbClr val="EB642D"/>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Redovisning!$S$11:$S$32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3-0FF0-4410-B2A8-2279FE459F35}"/>
            </c:ext>
          </c:extLst>
        </c:ser>
        <c:ser>
          <c:idx val="11"/>
          <c:order val="8"/>
          <c:tx>
            <c:v>Försörjande Försvunnit</c:v>
          </c:tx>
          <c:spPr>
            <a:pattFill prst="wdDnDiag">
              <a:fgClr>
                <a:srgbClr val="CC9900"/>
              </a:fgClr>
              <a:bgClr>
                <a:schemeClr val="accent4">
                  <a:lumMod val="20000"/>
                  <a:lumOff val="80000"/>
                </a:schemeClr>
              </a:bgClr>
            </a:pattFill>
            <a:ln w="12700">
              <a:no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Redovisning!$Y$11:$Y$27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7-0FF0-4410-B2A8-2279FE459F35}"/>
            </c:ext>
          </c:extLst>
        </c:ser>
        <c:ser>
          <c:idx val="10"/>
          <c:order val="11"/>
          <c:tx>
            <c:v>Försörjande Tillfört</c:v>
          </c:tx>
          <c:spPr>
            <a:solidFill>
              <a:srgbClr val="CC9900"/>
            </a:solidFill>
            <a:ln w="12700">
              <a:solidFill>
                <a:srgbClr val="CC9900"/>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Redovisning!$S$11:$S$27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6-0FF0-4410-B2A8-2279FE459F35}"/>
            </c:ext>
          </c:extLst>
        </c:ser>
        <c:ser>
          <c:idx val="8"/>
          <c:order val="12"/>
          <c:tx>
            <c:v>Reglerande Försvunnit</c:v>
          </c:tx>
          <c:spPr>
            <a:pattFill prst="wdDnDiag">
              <a:fgClr>
                <a:srgbClr val="0066CC"/>
              </a:fgClr>
              <a:bgClr>
                <a:schemeClr val="accent5">
                  <a:lumMod val="20000"/>
                  <a:lumOff val="80000"/>
                </a:schemeClr>
              </a:bgClr>
            </a:pattFill>
            <a:ln w="12700">
              <a:no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Redovisning!$Y$11:$Y$23</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0FF0-4410-B2A8-2279FE459F35}"/>
            </c:ext>
          </c:extLst>
        </c:ser>
        <c:ser>
          <c:idx val="7"/>
          <c:order val="15"/>
          <c:tx>
            <c:v>Reglerande Tillfört</c:v>
          </c:tx>
          <c:spPr>
            <a:solidFill>
              <a:srgbClr val="0066CC"/>
            </a:solidFill>
            <a:ln w="12700">
              <a:solidFill>
                <a:srgbClr val="0066CC"/>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Redovisning!$S$11:$S$23</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0FF0-4410-B2A8-2279FE459F35}"/>
            </c:ext>
          </c:extLst>
        </c:ser>
        <c:ser>
          <c:idx val="3"/>
          <c:order val="16"/>
          <c:tx>
            <c:v>Stödjande Försvunnit</c:v>
          </c:tx>
          <c:spPr>
            <a:pattFill prst="wdDnDiag">
              <a:fgClr>
                <a:srgbClr val="009900"/>
              </a:fgClr>
              <a:bgClr>
                <a:schemeClr val="accent6">
                  <a:lumMod val="40000"/>
                  <a:lumOff val="60000"/>
                </a:schemeClr>
              </a:bgClr>
            </a:pattFill>
            <a:ln>
              <a:no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Redovisning!$Y$11:$Y$15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D-0FF0-4410-B2A8-2279FE459F35}"/>
            </c:ext>
          </c:extLst>
        </c:ser>
        <c:ser>
          <c:idx val="1"/>
          <c:order val="19"/>
          <c:tx>
            <c:v>Stödjande Tillfört</c:v>
          </c:tx>
          <c:spPr>
            <a:solidFill>
              <a:srgbClr val="009900"/>
            </a:solidFill>
            <a:ln w="12700">
              <a:solidFill>
                <a:srgbClr val="009900"/>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Redovisning!$S$11:$S$15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C-0FF0-4410-B2A8-2279FE459F35}"/>
            </c:ext>
          </c:extLst>
        </c:ser>
        <c:dLbls>
          <c:showLegendKey val="0"/>
          <c:showVal val="0"/>
          <c:showCatName val="0"/>
          <c:showSerName val="0"/>
          <c:showPercent val="0"/>
          <c:showBubbleSize val="0"/>
        </c:dLbls>
        <c:gapWidth val="150"/>
        <c:overlap val="100"/>
        <c:axId val="103441152"/>
        <c:axId val="103434880"/>
        <c:extLst>
          <c:ext xmlns:c15="http://schemas.microsoft.com/office/drawing/2012/chart" uri="{02D57815-91ED-43cb-92C2-25804820EDAC}">
            <c15:filteredBarSeries>
              <c15:ser>
                <c:idx val="4"/>
                <c:order val="2"/>
                <c:tx>
                  <c:v>Skadelindring från kompensationsåtgärder</c:v>
                </c:tx>
                <c:spPr>
                  <a:pattFill prst="wdDnDiag">
                    <a:fgClr>
                      <a:schemeClr val="bg1">
                        <a:lumMod val="50000"/>
                      </a:schemeClr>
                    </a:fgClr>
                    <a:bgClr>
                      <a:schemeClr val="bg1"/>
                    </a:bgClr>
                  </a:pattFill>
                  <a:ln>
                    <a:solidFill>
                      <a:schemeClr val="bg1">
                        <a:lumMod val="50000"/>
                      </a:schemeClr>
                    </a:solidFill>
                  </a:ln>
                </c:spPr>
                <c:invertIfNegative val="0"/>
                <c:cat>
                  <c:strRef>
                    <c:extLst>
                      <c:ex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c:ext uri="{02D57815-91ED-43cb-92C2-25804820EDAC}">
                        <c15:formulaRef>
                          <c15:sqref>Redovisning!$AI$11:$AI$32</c15:sqref>
                        </c15:formulaRef>
                      </c:ext>
                    </c:extLst>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15-0FF0-4410-B2A8-2279FE459F35}"/>
                  </c:ext>
                </c:extLst>
              </c15:ser>
            </c15:filteredBarSeries>
            <c15:filteredBarSeries>
              <c15:ser>
                <c:idx val="15"/>
                <c:order val="5"/>
                <c:tx>
                  <c:v>Kulturella Kompensation</c:v>
                </c:tx>
                <c:spPr>
                  <a:solidFill>
                    <a:srgbClr val="FCE4D6"/>
                  </a:solidFill>
                  <a:ln w="12700">
                    <a:solidFill>
                      <a:srgbClr val="EB642D"/>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Redovisning!$AI$11:$AI$32</c15:sqref>
                        </c15:formulaRef>
                      </c:ext>
                    </c:extLst>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5="http://schemas.microsoft.com/office/drawing/2012/chart">
                  <c:ext xmlns:c16="http://schemas.microsoft.com/office/drawing/2014/chart" uri="{C3380CC4-5D6E-409C-BE32-E72D297353CC}">
                    <c16:uniqueId val="{00000019-0FF0-4410-B2A8-2279FE459F35}"/>
                  </c:ext>
                </c:extLst>
              </c15:ser>
            </c15:filteredBarSeries>
            <c15:filteredBarSeries>
              <c15:ser>
                <c:idx val="16"/>
                <c:order val="6"/>
                <c:tx>
                  <c:v>Kulturella Kompensation Positiv</c:v>
                </c:tx>
                <c:spPr>
                  <a:pattFill prst="wdUpDiag">
                    <a:fgClr>
                      <a:srgbClr val="EB642D"/>
                    </a:fgClr>
                    <a:bgClr>
                      <a:schemeClr val="bg1"/>
                    </a:bgClr>
                  </a:pattFill>
                  <a:ln w="12700">
                    <a:solidFill>
                      <a:srgbClr val="EB642D"/>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Redovisning!$AL$11:$AL$32</c15:sqref>
                        </c15:formulaRef>
                      </c:ext>
                    </c:extLst>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5="http://schemas.microsoft.com/office/drawing/2012/chart">
                  <c:ext xmlns:c16="http://schemas.microsoft.com/office/drawing/2014/chart" uri="{C3380CC4-5D6E-409C-BE32-E72D297353CC}">
                    <c16:uniqueId val="{0000001A-0FF0-4410-B2A8-2279FE459F35}"/>
                  </c:ext>
                </c:extLst>
              </c15:ser>
            </c15:filteredBarSeries>
            <c15:filteredBarSeries>
              <c15:ser>
                <c:idx val="12"/>
                <c:order val="9"/>
                <c:tx>
                  <c:v>Försörjande Kompensation</c:v>
                </c:tx>
                <c:spPr>
                  <a:solidFill>
                    <a:schemeClr val="accent4">
                      <a:lumMod val="20000"/>
                      <a:lumOff val="80000"/>
                    </a:schemeClr>
                  </a:solidFill>
                  <a:ln w="12700">
                    <a:solidFill>
                      <a:srgbClr val="CC9900"/>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Redovisning!$AI$11:$AI$27</c15:sqref>
                        </c15:formulaRef>
                      </c:ext>
                    </c:extLst>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xmlns:c15="http://schemas.microsoft.com/office/drawing/2012/chart">
                  <c:ext xmlns:c16="http://schemas.microsoft.com/office/drawing/2014/chart" uri="{C3380CC4-5D6E-409C-BE32-E72D297353CC}">
                    <c16:uniqueId val="{00000018-0FF0-4410-B2A8-2279FE459F35}"/>
                  </c:ext>
                </c:extLst>
              </c15:ser>
            </c15:filteredBarSeries>
            <c15:filteredBarSeries>
              <c15:ser>
                <c:idx val="17"/>
                <c:order val="10"/>
                <c:tx>
                  <c:v>Försörjande Kompensation Positiv</c:v>
                </c:tx>
                <c:spPr>
                  <a:pattFill prst="wdDnDiag">
                    <a:fgClr>
                      <a:srgbClr val="CC9900"/>
                    </a:fgClr>
                    <a:bgClr>
                      <a:schemeClr val="bg1"/>
                    </a:bgClr>
                  </a:pattFill>
                  <a:ln>
                    <a:solidFill>
                      <a:srgbClr val="CC9900"/>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Redovisning!$AL$11:$AL$27</c15:sqref>
                        </c15:formulaRef>
                      </c:ext>
                    </c:extLst>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xmlns:c15="http://schemas.microsoft.com/office/drawing/2012/chart">
                  <c:ext xmlns:c16="http://schemas.microsoft.com/office/drawing/2014/chart" uri="{C3380CC4-5D6E-409C-BE32-E72D297353CC}">
                    <c16:uniqueId val="{0000001B-0FF0-4410-B2A8-2279FE459F35}"/>
                  </c:ext>
                </c:extLst>
              </c15:ser>
            </c15:filteredBarSeries>
            <c15:filteredBarSeries>
              <c15:ser>
                <c:idx val="9"/>
                <c:order val="13"/>
                <c:tx>
                  <c:v>Reglerande Kompensation</c:v>
                </c:tx>
                <c:spPr>
                  <a:solidFill>
                    <a:schemeClr val="accent5">
                      <a:lumMod val="20000"/>
                      <a:lumOff val="80000"/>
                    </a:schemeClr>
                  </a:solidFill>
                  <a:ln w="12700">
                    <a:solidFill>
                      <a:srgbClr val="0066CC"/>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Redovisning!$AI$11:$AI$23</c15:sqref>
                        </c15:formulaRef>
                      </c:ext>
                    </c:extLst>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17-0FF0-4410-B2A8-2279FE459F35}"/>
                  </c:ext>
                </c:extLst>
              </c15:ser>
            </c15:filteredBarSeries>
            <c15:filteredBarSeries>
              <c15:ser>
                <c:idx val="18"/>
                <c:order val="14"/>
                <c:tx>
                  <c:v>Reglerande Kompensation Positiv</c:v>
                </c:tx>
                <c:spPr>
                  <a:pattFill prst="wdDnDiag">
                    <a:fgClr>
                      <a:srgbClr val="0066CC"/>
                    </a:fgClr>
                    <a:bgClr>
                      <a:schemeClr val="bg1"/>
                    </a:bgClr>
                  </a:pattFill>
                  <a:ln w="12700">
                    <a:solidFill>
                      <a:srgbClr val="0066CC"/>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Redovisning!$AL$11:$AL$23</c15:sqref>
                        </c15:formulaRef>
                      </c:ext>
                    </c:extLst>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1C-0FF0-4410-B2A8-2279FE459F35}"/>
                  </c:ext>
                </c:extLst>
              </c15:ser>
            </c15:filteredBarSeries>
            <c15:filteredBarSeries>
              <c15:ser>
                <c:idx val="6"/>
                <c:order val="17"/>
                <c:tx>
                  <c:v>Stödjande Kompensation</c:v>
                </c:tx>
                <c:spPr>
                  <a:solidFill>
                    <a:schemeClr val="accent6">
                      <a:lumMod val="40000"/>
                      <a:lumOff val="60000"/>
                    </a:schemeClr>
                  </a:solidFill>
                  <a:ln w="12700">
                    <a:solidFill>
                      <a:srgbClr val="009900"/>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Redovisning!$AI$11:$AI$15</c15:sqref>
                        </c15:formulaRef>
                      </c:ext>
                    </c:extLst>
                    <c:numCache>
                      <c:formatCode>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16-0FF0-4410-B2A8-2279FE459F35}"/>
                  </c:ext>
                </c:extLst>
              </c15:ser>
            </c15:filteredBarSeries>
            <c15:filteredBarSeries>
              <c15:ser>
                <c:idx val="19"/>
                <c:order val="18"/>
                <c:tx>
                  <c:v>Stödjande Kompensation Positiv</c:v>
                </c:tx>
                <c:spPr>
                  <a:pattFill prst="wdDnDiag">
                    <a:fgClr>
                      <a:srgbClr val="009900"/>
                    </a:fgClr>
                    <a:bgClr>
                      <a:schemeClr val="bg1"/>
                    </a:bgClr>
                  </a:pattFill>
                  <a:ln w="12700">
                    <a:solidFill>
                      <a:srgbClr val="009900"/>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Redovisning!$AL$11:$AL$15</c15:sqref>
                        </c15:formulaRef>
                      </c:ext>
                    </c:extLst>
                    <c:numCache>
                      <c:formatCode>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1D-0FF0-4410-B2A8-2279FE459F35}"/>
                  </c:ext>
                </c:extLst>
              </c15:ser>
            </c15:filteredBarSeries>
          </c:ext>
        </c:extLst>
      </c:barChart>
      <c:scatterChart>
        <c:scatterStyle val="lineMarker"/>
        <c:varyColors val="0"/>
        <c:ser>
          <c:idx val="0"/>
          <c:order val="3"/>
          <c:tx>
            <c:v>Det finns ett behov av att bevara och stärka ekosystemtjänsten</c:v>
          </c:tx>
          <c:spPr>
            <a:ln w="19050">
              <a:noFill/>
            </a:ln>
          </c:spPr>
          <c:marker>
            <c:symbol val="circle"/>
            <c:size val="12"/>
            <c:spPr>
              <a:solidFill>
                <a:srgbClr val="FFC000"/>
              </a:solidFill>
              <a:ln w="9525"/>
            </c:spPr>
          </c:marker>
          <c:dPt>
            <c:idx val="14"/>
            <c:bubble3D val="0"/>
            <c:extLst>
              <c:ext xmlns:c16="http://schemas.microsoft.com/office/drawing/2014/chart" uri="{C3380CC4-5D6E-409C-BE32-E72D297353CC}">
                <c16:uniqueId val="{0000000F-0FF0-4410-B2A8-2279FE459F35}"/>
              </c:ext>
            </c:extLst>
          </c:dPt>
          <c:dPt>
            <c:idx val="18"/>
            <c:bubble3D val="0"/>
            <c:extLst>
              <c:ext xmlns:c16="http://schemas.microsoft.com/office/drawing/2014/chart" uri="{C3380CC4-5D6E-409C-BE32-E72D297353CC}">
                <c16:uniqueId val="{00000010-0FF0-4410-B2A8-2279FE459F35}"/>
              </c:ext>
            </c:extLst>
          </c:dPt>
          <c:dPt>
            <c:idx val="20"/>
            <c:bubble3D val="0"/>
            <c:extLst>
              <c:ext xmlns:c16="http://schemas.microsoft.com/office/drawing/2014/chart" uri="{C3380CC4-5D6E-409C-BE32-E72D297353CC}">
                <c16:uniqueId val="{00000011-0FF0-4410-B2A8-2279FE459F35}"/>
              </c:ext>
            </c:extLst>
          </c:dPt>
          <c:dPt>
            <c:idx val="21"/>
            <c:bubble3D val="0"/>
            <c:extLst>
              <c:ext xmlns:c16="http://schemas.microsoft.com/office/drawing/2014/chart" uri="{C3380CC4-5D6E-409C-BE32-E72D297353CC}">
                <c16:uniqueId val="{00000012-0FF0-4410-B2A8-2279FE459F35}"/>
              </c:ext>
            </c:extLst>
          </c:dPt>
          <c:yVal>
            <c:numRef>
              <c:f>'Sammanställning kategorivis'!$U$4:$U$25</c:f>
              <c:numCache>
                <c:formatCode>General</c:formatCode>
                <c:ptCount val="2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yVal>
          <c:smooth val="0"/>
          <c:extLst>
            <c:ext xmlns:c16="http://schemas.microsoft.com/office/drawing/2014/chart" uri="{C3380CC4-5D6E-409C-BE32-E72D297353CC}">
              <c16:uniqueId val="{00000013-0FF0-4410-B2A8-2279FE459F35}"/>
            </c:ext>
          </c:extLst>
        </c:ser>
        <c:ser>
          <c:idx val="20"/>
          <c:order val="20"/>
          <c:tx>
            <c:strRef>
              <c:f>Redovisning!$BA$10</c:f>
              <c:strCache>
                <c:ptCount val="1"/>
                <c:pt idx="0">
                  <c:v>Kompensation ska utföras</c:v>
                </c:pt>
              </c:strCache>
            </c:strRef>
          </c:tx>
          <c:spPr>
            <a:ln w="19050">
              <a:noFill/>
            </a:ln>
          </c:spPr>
          <c:marker>
            <c:symbol val="circle"/>
            <c:size val="7"/>
            <c:spPr>
              <a:solidFill>
                <a:schemeClr val="bg1">
                  <a:lumMod val="50000"/>
                </a:schemeClr>
              </a:solidFill>
              <a:ln w="3175">
                <a:solidFill>
                  <a:schemeClr val="bg1">
                    <a:lumMod val="95000"/>
                  </a:schemeClr>
                </a:solidFill>
              </a:ln>
            </c:spPr>
          </c:marker>
          <c:xVal>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xVal>
          <c:yVal>
            <c:numRef>
              <c:f>'Sammanställning kategorivis'!$V$4:$V$25</c:f>
              <c:numCache>
                <c:formatCode>General</c:formatCode>
                <c:ptCount val="2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yVal>
          <c:smooth val="0"/>
          <c:extLst>
            <c:ext xmlns:c16="http://schemas.microsoft.com/office/drawing/2014/chart" uri="{C3380CC4-5D6E-409C-BE32-E72D297353CC}">
              <c16:uniqueId val="{00000005-BE49-4A63-B141-1820DCC610CD}"/>
            </c:ext>
          </c:extLst>
        </c:ser>
        <c:dLbls>
          <c:showLegendKey val="0"/>
          <c:showVal val="0"/>
          <c:showCatName val="0"/>
          <c:showSerName val="0"/>
          <c:showPercent val="0"/>
          <c:showBubbleSize val="0"/>
        </c:dLbls>
        <c:axId val="103441152"/>
        <c:axId val="103434880"/>
      </c:scatterChart>
      <c:valAx>
        <c:axId val="103434880"/>
        <c:scaling>
          <c:orientation val="minMax"/>
          <c:max val="0.30000000000000004"/>
          <c:min val="-0.30000000000000004"/>
        </c:scaling>
        <c:delete val="0"/>
        <c:axPos val="l"/>
        <c:title>
          <c:tx>
            <c:rich>
              <a:bodyPr/>
              <a:lstStyle/>
              <a:p>
                <a:pPr>
                  <a:defRPr/>
                </a:pPr>
                <a:r>
                  <a:rPr lang="sv-SE" sz="1600"/>
                  <a:t>Förändring (index, 0,3 är max/min)</a:t>
                </a:r>
              </a:p>
            </c:rich>
          </c:tx>
          <c:layout>
            <c:manualLayout>
              <c:xMode val="edge"/>
              <c:yMode val="edge"/>
              <c:x val="1.2036305504323171E-2"/>
              <c:y val="0.14161727762193896"/>
            </c:manualLayout>
          </c:layout>
          <c:overlay val="0"/>
        </c:title>
        <c:numFmt formatCode="General" sourceLinked="1"/>
        <c:majorTickMark val="none"/>
        <c:minorTickMark val="none"/>
        <c:tickLblPos val="low"/>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441152"/>
        <c:crosses val="autoZero"/>
        <c:crossBetween val="between"/>
      </c:valAx>
      <c:catAx>
        <c:axId val="103441152"/>
        <c:scaling>
          <c:orientation val="minMax"/>
        </c:scaling>
        <c:delete val="0"/>
        <c:axPos val="b"/>
        <c:numFmt formatCode="General" sourceLinked="1"/>
        <c:majorTickMark val="out"/>
        <c:minorTickMark val="none"/>
        <c:tickLblPos val="low"/>
        <c:spPr>
          <a:noFill/>
          <a:ln w="31750"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434880"/>
        <c:crossesAt val="0"/>
        <c:auto val="1"/>
        <c:lblAlgn val="ctr"/>
        <c:lblOffset val="500"/>
        <c:noMultiLvlLbl val="0"/>
      </c:catAx>
      <c:spPr>
        <a:noFill/>
      </c:spPr>
    </c:plotArea>
    <c:legend>
      <c:legendPos val="b"/>
      <c:legendEntry>
        <c:idx val="0"/>
        <c:txPr>
          <a:bodyPr rot="0" vert="horz" anchor="ctr" anchorCtr="1"/>
          <a:lstStyle/>
          <a:p>
            <a:pPr>
              <a:defRPr sz="1600" baseline="0"/>
            </a:pPr>
            <a:endParaRPr lang="en-US"/>
          </a:p>
        </c:txPr>
      </c:legendEntry>
      <c:legendEntry>
        <c:idx val="1"/>
        <c:txPr>
          <a:bodyPr rot="0" vert="horz" anchor="ctr" anchorCtr="1"/>
          <a:lstStyle/>
          <a:p>
            <a:pPr>
              <a:defRPr sz="1600" baseline="0"/>
            </a:pPr>
            <a:endParaRPr lang="en-US"/>
          </a:p>
        </c:txPr>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txPr>
          <a:bodyPr rot="0" vert="horz" anchor="ctr" anchorCtr="1"/>
          <a:lstStyle/>
          <a:p>
            <a:pPr>
              <a:defRPr sz="1600"/>
            </a:pPr>
            <a:endParaRPr lang="en-US"/>
          </a:p>
        </c:txPr>
      </c:legendEntry>
      <c:legendEntry>
        <c:idx val="11"/>
        <c:txPr>
          <a:bodyPr rot="0" vert="horz" anchor="ctr" anchorCtr="1"/>
          <a:lstStyle/>
          <a:p>
            <a:pPr>
              <a:defRPr sz="1600"/>
            </a:pPr>
            <a:endParaRPr lang="en-US"/>
          </a:p>
        </c:txPr>
      </c:legendEntry>
      <c:layout>
        <c:manualLayout>
          <c:xMode val="edge"/>
          <c:yMode val="edge"/>
          <c:x val="3.6558466578942968E-2"/>
          <c:y val="0.79828684369919345"/>
          <c:w val="0.63145155410389264"/>
          <c:h val="0.15695245725074058"/>
        </c:manualLayout>
      </c:layout>
      <c:overlay val="0"/>
      <c:txPr>
        <a:bodyPr rot="0" vert="horz" anchor="ctr" anchorCtr="1"/>
        <a:lstStyle/>
        <a:p>
          <a:pPr>
            <a:defRPr/>
          </a:pPr>
          <a:endParaRPr lang="en-US"/>
        </a:p>
      </c:txPr>
    </c:legend>
    <c:plotVisOnly val="1"/>
    <c:dispBlanksAs val="gap"/>
    <c:showDLblsOverMax val="0"/>
    <c:extLst/>
  </c:chart>
  <c:spPr>
    <a:solidFill>
      <a:schemeClr val="bg1"/>
    </a:solidFill>
    <a:ln w="127000">
      <a:solidFill>
        <a:schemeClr val="accent3">
          <a:lumMod val="60000"/>
          <a:lumOff val="40000"/>
        </a:schemeClr>
      </a:solidFill>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5"/>
    </mc:Choice>
    <mc:Fallback>
      <c:style val="5"/>
    </mc:Fallback>
  </mc:AlternateContent>
  <c:chart>
    <c:title>
      <c:tx>
        <c:strRef>
          <c:f>Redovisning!$C$4</c:f>
          <c:strCache>
            <c:ptCount val="1"/>
            <c:pt idx="0">
              <c:v>Utformningsalternativ 2</c:v>
            </c:pt>
          </c:strCache>
        </c:strRef>
      </c:tx>
      <c:layout>
        <c:manualLayout>
          <c:xMode val="edge"/>
          <c:yMode val="edge"/>
          <c:x val="0.36097807176043467"/>
          <c:y val="1.3964905207008063E-2"/>
        </c:manualLayout>
      </c:layout>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290373263888889E-2"/>
          <c:y val="0.11104030463706904"/>
          <c:w val="0.92496953125000003"/>
          <c:h val="0.4547388034091745"/>
        </c:manualLayout>
      </c:layout>
      <c:barChart>
        <c:barDir val="col"/>
        <c:grouping val="clustered"/>
        <c:varyColors val="0"/>
        <c:ser>
          <c:idx val="5"/>
          <c:order val="0"/>
          <c:tx>
            <c:strRef>
              <c:f>Redovisning!$M$9</c:f>
              <c:strCache>
                <c:ptCount val="1"/>
                <c:pt idx="0">
                  <c:v>Grattis! Projektet har tillfört ekosystemtjänster!</c:v>
                </c:pt>
              </c:strCache>
            </c:strRef>
          </c:tx>
          <c:spPr>
            <a:solidFill>
              <a:schemeClr val="bg1">
                <a:lumMod val="50000"/>
              </a:schemeClr>
            </a:solidFill>
            <a:ln w="12700">
              <a:solidFill>
                <a:schemeClr val="bg1">
                  <a:lumMod val="50000"/>
                </a:schemeClr>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Redovisning!$AE$11:$AE$32</c:f>
              <c:numCache>
                <c:formatCode>General</c:formatCode>
                <c:ptCount val="22"/>
              </c:numCache>
            </c:numRef>
          </c:val>
          <c:extLst>
            <c:ext xmlns:c16="http://schemas.microsoft.com/office/drawing/2014/chart" uri="{C3380CC4-5D6E-409C-BE32-E72D297353CC}">
              <c16:uniqueId val="{00000000-7026-423A-9084-B75123BDCDA9}"/>
            </c:ext>
          </c:extLst>
        </c:ser>
        <c:ser>
          <c:idx val="2"/>
          <c:order val="1"/>
          <c:tx>
            <c:v>Oj då, här har ekosystemtjänster försvunnit...</c:v>
          </c:tx>
          <c:spPr>
            <a:pattFill prst="wdDnDiag">
              <a:fgClr>
                <a:schemeClr val="bg1">
                  <a:lumMod val="50000"/>
                </a:schemeClr>
              </a:fgClr>
              <a:bgClr>
                <a:schemeClr val="bg1">
                  <a:lumMod val="95000"/>
                </a:schemeClr>
              </a:bgClr>
            </a:pattFill>
            <a:ln w="12700">
              <a:no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Redovisning!$Z$11:$Z$32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1-7026-423A-9084-B75123BDCDA9}"/>
            </c:ext>
          </c:extLst>
        </c:ser>
        <c:ser>
          <c:idx val="14"/>
          <c:order val="4"/>
          <c:tx>
            <c:v>Kulturella Försvunnit</c:v>
          </c:tx>
          <c:spPr>
            <a:pattFill prst="wdDnDiag">
              <a:fgClr>
                <a:srgbClr val="EB642D"/>
              </a:fgClr>
              <a:bgClr>
                <a:srgbClr val="FCE4D6"/>
              </a:bgClr>
            </a:pattFill>
            <a:ln>
              <a:no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Redovisning!$Z$11:$Z$32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3-7026-423A-9084-B75123BDCDA9}"/>
            </c:ext>
          </c:extLst>
        </c:ser>
        <c:ser>
          <c:idx val="13"/>
          <c:order val="7"/>
          <c:tx>
            <c:v>Kulturella Tillfört</c:v>
          </c:tx>
          <c:spPr>
            <a:solidFill>
              <a:srgbClr val="EB642D"/>
            </a:solidFill>
            <a:ln w="12700">
              <a:solidFill>
                <a:srgbClr val="EB642D"/>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Redovisning!$T$11:$T$32</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6-7026-423A-9084-B75123BDCDA9}"/>
            </c:ext>
          </c:extLst>
        </c:ser>
        <c:ser>
          <c:idx val="11"/>
          <c:order val="8"/>
          <c:tx>
            <c:v>Försörjande Försvunnit</c:v>
          </c:tx>
          <c:spPr>
            <a:pattFill prst="wdDnDiag">
              <a:fgClr>
                <a:srgbClr val="CC9900"/>
              </a:fgClr>
              <a:bgClr>
                <a:schemeClr val="accent4">
                  <a:lumMod val="20000"/>
                  <a:lumOff val="80000"/>
                </a:schemeClr>
              </a:bgClr>
            </a:pattFill>
            <a:ln w="12700">
              <a:no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Redovisning!$Z$11:$Z$27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7-7026-423A-9084-B75123BDCDA9}"/>
            </c:ext>
          </c:extLst>
        </c:ser>
        <c:ser>
          <c:idx val="10"/>
          <c:order val="11"/>
          <c:tx>
            <c:v>Försörjande Tillfört</c:v>
          </c:tx>
          <c:spPr>
            <a:solidFill>
              <a:srgbClr val="CC9900"/>
            </a:solidFill>
            <a:ln w="12700">
              <a:solidFill>
                <a:srgbClr val="CC9900"/>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Redovisning!$T$11:$T$27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A-7026-423A-9084-B75123BDCDA9}"/>
            </c:ext>
          </c:extLst>
        </c:ser>
        <c:ser>
          <c:idx val="8"/>
          <c:order val="12"/>
          <c:tx>
            <c:v>Reglerande Försvunnit</c:v>
          </c:tx>
          <c:spPr>
            <a:pattFill prst="wdDnDiag">
              <a:fgClr>
                <a:srgbClr val="0066CC"/>
              </a:fgClr>
              <a:bgClr>
                <a:schemeClr val="accent5">
                  <a:lumMod val="20000"/>
                  <a:lumOff val="80000"/>
                </a:schemeClr>
              </a:bgClr>
            </a:pattFill>
            <a:ln w="12700">
              <a:no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Redovisning!$Z$11:$Z$23</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7026-423A-9084-B75123BDCDA9}"/>
            </c:ext>
          </c:extLst>
        </c:ser>
        <c:ser>
          <c:idx val="7"/>
          <c:order val="15"/>
          <c:tx>
            <c:v>Reglerande Tillfört</c:v>
          </c:tx>
          <c:spPr>
            <a:solidFill>
              <a:srgbClr val="0066CC"/>
            </a:solidFill>
            <a:ln w="12700">
              <a:solidFill>
                <a:srgbClr val="0066CC"/>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Redovisning!$T$11:$T$23</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E-7026-423A-9084-B75123BDCDA9}"/>
            </c:ext>
          </c:extLst>
        </c:ser>
        <c:ser>
          <c:idx val="3"/>
          <c:order val="16"/>
          <c:tx>
            <c:v>Stödjande Försvunnit</c:v>
          </c:tx>
          <c:spPr>
            <a:pattFill prst="wdDnDiag">
              <a:fgClr>
                <a:srgbClr val="009900"/>
              </a:fgClr>
              <a:bgClr>
                <a:schemeClr val="accent6">
                  <a:lumMod val="40000"/>
                  <a:lumOff val="60000"/>
                </a:schemeClr>
              </a:bgClr>
            </a:pattFill>
            <a:ln w="12700">
              <a:no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Redovisning!$Z$11:$Z$15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F-7026-423A-9084-B75123BDCDA9}"/>
            </c:ext>
          </c:extLst>
        </c:ser>
        <c:ser>
          <c:idx val="1"/>
          <c:order val="19"/>
          <c:tx>
            <c:v>Stödjande Tillfört</c:v>
          </c:tx>
          <c:spPr>
            <a:solidFill>
              <a:srgbClr val="009900"/>
            </a:solidFill>
            <a:ln w="12700">
              <a:solidFill>
                <a:srgbClr val="009900"/>
              </a:solidFill>
            </a:ln>
          </c:spPr>
          <c:invertIfNegative val="0"/>
          <c:cat>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f>Redovisning!$T$11:$T$15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12-7026-423A-9084-B75123BDCDA9}"/>
            </c:ext>
          </c:extLst>
        </c:ser>
        <c:dLbls>
          <c:showLegendKey val="0"/>
          <c:showVal val="0"/>
          <c:showCatName val="0"/>
          <c:showSerName val="0"/>
          <c:showPercent val="0"/>
          <c:showBubbleSize val="0"/>
        </c:dLbls>
        <c:gapWidth val="150"/>
        <c:overlap val="100"/>
        <c:axId val="103441152"/>
        <c:axId val="103434880"/>
        <c:extLst>
          <c:ext xmlns:c15="http://schemas.microsoft.com/office/drawing/2012/chart" uri="{02D57815-91ED-43cb-92C2-25804820EDAC}">
            <c15:filteredBarSeries>
              <c15:ser>
                <c:idx val="4"/>
                <c:order val="2"/>
                <c:tx>
                  <c:v>Skadelindring från kompensationsåtgärder</c:v>
                </c:tx>
                <c:spPr>
                  <a:pattFill prst="wdDnDiag">
                    <a:fgClr>
                      <a:schemeClr val="bg1">
                        <a:lumMod val="50000"/>
                      </a:schemeClr>
                    </a:fgClr>
                    <a:bgClr>
                      <a:schemeClr val="bg1"/>
                    </a:bgClr>
                  </a:pattFill>
                  <a:ln w="12700">
                    <a:solidFill>
                      <a:schemeClr val="bg1">
                        <a:lumMod val="50000"/>
                      </a:schemeClr>
                    </a:solidFill>
                  </a:ln>
                </c:spPr>
                <c:invertIfNegative val="0"/>
                <c:cat>
                  <c:strRef>
                    <c:extLst>
                      <c:ex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c:ext uri="{02D57815-91ED-43cb-92C2-25804820EDAC}">
                        <c15:formulaRef>
                          <c15:sqref>Redovisning!$AJ$11:$AJ$32</c15:sqref>
                        </c15:formulaRef>
                      </c:ext>
                    </c:extLst>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2-7026-423A-9084-B75123BDCDA9}"/>
                  </c:ext>
                </c:extLst>
              </c15:ser>
            </c15:filteredBarSeries>
            <c15:filteredBarSeries>
              <c15:ser>
                <c:idx val="15"/>
                <c:order val="5"/>
                <c:tx>
                  <c:v>Kulturella Kompensation</c:v>
                </c:tx>
                <c:spPr>
                  <a:solidFill>
                    <a:srgbClr val="FCE4D6"/>
                  </a:solidFill>
                  <a:ln w="12700">
                    <a:solidFill>
                      <a:srgbClr val="EB642D"/>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Redovisning!$AJ$11:$AJ$32</c15:sqref>
                        </c15:formulaRef>
                      </c:ext>
                    </c:extLst>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5="http://schemas.microsoft.com/office/drawing/2012/chart">
                  <c:ext xmlns:c16="http://schemas.microsoft.com/office/drawing/2014/chart" uri="{C3380CC4-5D6E-409C-BE32-E72D297353CC}">
                    <c16:uniqueId val="{00000004-7026-423A-9084-B75123BDCDA9}"/>
                  </c:ext>
                </c:extLst>
              </c15:ser>
            </c15:filteredBarSeries>
            <c15:filteredBarSeries>
              <c15:ser>
                <c:idx val="16"/>
                <c:order val="6"/>
                <c:tx>
                  <c:v>Kulturella Kompensation Positiv</c:v>
                </c:tx>
                <c:spPr>
                  <a:pattFill prst="wdDnDiag">
                    <a:fgClr>
                      <a:srgbClr val="EB642D"/>
                    </a:fgClr>
                    <a:bgClr>
                      <a:schemeClr val="bg1"/>
                    </a:bgClr>
                  </a:pattFill>
                  <a:ln>
                    <a:solidFill>
                      <a:srgbClr val="EB642D"/>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Redovisning!$AM$11:$AM$32</c15:sqref>
                        </c15:formulaRef>
                      </c:ext>
                    </c:extLst>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5="http://schemas.microsoft.com/office/drawing/2012/chart">
                  <c:ext xmlns:c16="http://schemas.microsoft.com/office/drawing/2014/chart" uri="{C3380CC4-5D6E-409C-BE32-E72D297353CC}">
                    <c16:uniqueId val="{00000005-7026-423A-9084-B75123BDCDA9}"/>
                  </c:ext>
                </c:extLst>
              </c15:ser>
            </c15:filteredBarSeries>
            <c15:filteredBarSeries>
              <c15:ser>
                <c:idx val="12"/>
                <c:order val="9"/>
                <c:tx>
                  <c:v>Försörjande Kompensation</c:v>
                </c:tx>
                <c:spPr>
                  <a:solidFill>
                    <a:schemeClr val="accent4">
                      <a:lumMod val="20000"/>
                      <a:lumOff val="80000"/>
                    </a:schemeClr>
                  </a:solidFill>
                  <a:ln w="12700">
                    <a:solidFill>
                      <a:srgbClr val="CC9900"/>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Redovisning!$AJ$11:$AJ$27</c15:sqref>
                        </c15:formulaRef>
                      </c:ext>
                    </c:extLst>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xmlns:c15="http://schemas.microsoft.com/office/drawing/2012/chart">
                  <c:ext xmlns:c16="http://schemas.microsoft.com/office/drawing/2014/chart" uri="{C3380CC4-5D6E-409C-BE32-E72D297353CC}">
                    <c16:uniqueId val="{00000008-7026-423A-9084-B75123BDCDA9}"/>
                  </c:ext>
                </c:extLst>
              </c15:ser>
            </c15:filteredBarSeries>
            <c15:filteredBarSeries>
              <c15:ser>
                <c:idx val="17"/>
                <c:order val="10"/>
                <c:tx>
                  <c:v>Försörjande Kompensation Positiv</c:v>
                </c:tx>
                <c:spPr>
                  <a:pattFill prst="wdDnDiag">
                    <a:fgClr>
                      <a:srgbClr val="CC9900"/>
                    </a:fgClr>
                    <a:bgClr>
                      <a:schemeClr val="bg1"/>
                    </a:bgClr>
                  </a:pattFill>
                  <a:ln w="12700">
                    <a:solidFill>
                      <a:srgbClr val="CC9900"/>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Redovisning!$AM$11:$AM$27</c15:sqref>
                        </c15:formulaRef>
                      </c:ext>
                    </c:extLst>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xmlns:c15="http://schemas.microsoft.com/office/drawing/2012/chart">
                  <c:ext xmlns:c16="http://schemas.microsoft.com/office/drawing/2014/chart" uri="{C3380CC4-5D6E-409C-BE32-E72D297353CC}">
                    <c16:uniqueId val="{00000009-7026-423A-9084-B75123BDCDA9}"/>
                  </c:ext>
                </c:extLst>
              </c15:ser>
            </c15:filteredBarSeries>
            <c15:filteredBarSeries>
              <c15:ser>
                <c:idx val="9"/>
                <c:order val="13"/>
                <c:tx>
                  <c:v>Reglerande Kompensation</c:v>
                </c:tx>
                <c:spPr>
                  <a:solidFill>
                    <a:schemeClr val="accent5">
                      <a:lumMod val="20000"/>
                      <a:lumOff val="80000"/>
                    </a:schemeClr>
                  </a:solidFill>
                  <a:ln w="12700">
                    <a:solidFill>
                      <a:srgbClr val="0066CC"/>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Redovisning!$AJ$11:$AJ$23</c15:sqref>
                        </c15:formulaRef>
                      </c:ext>
                    </c:extLst>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7026-423A-9084-B75123BDCDA9}"/>
                  </c:ext>
                </c:extLst>
              </c15:ser>
            </c15:filteredBarSeries>
            <c15:filteredBarSeries>
              <c15:ser>
                <c:idx val="18"/>
                <c:order val="14"/>
                <c:tx>
                  <c:v>Reglerande Kompensation Positiv</c:v>
                </c:tx>
                <c:spPr>
                  <a:pattFill prst="wdDnDiag">
                    <a:fgClr>
                      <a:srgbClr val="0066CC"/>
                    </a:fgClr>
                    <a:bgClr>
                      <a:schemeClr val="bg1"/>
                    </a:bgClr>
                  </a:pattFill>
                  <a:ln w="12700">
                    <a:solidFill>
                      <a:srgbClr val="0066CC"/>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Redovisning!$AM$11:$AM$23</c15:sqref>
                        </c15:formulaRef>
                      </c:ext>
                    </c:extLst>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7026-423A-9084-B75123BDCDA9}"/>
                  </c:ext>
                </c:extLst>
              </c15:ser>
            </c15:filteredBarSeries>
            <c15:filteredBarSeries>
              <c15:ser>
                <c:idx val="6"/>
                <c:order val="17"/>
                <c:tx>
                  <c:v>Stödjande Kompensation</c:v>
                </c:tx>
                <c:spPr>
                  <a:solidFill>
                    <a:schemeClr val="accent6">
                      <a:lumMod val="40000"/>
                      <a:lumOff val="60000"/>
                    </a:schemeClr>
                  </a:solidFill>
                  <a:ln w="6350">
                    <a:solidFill>
                      <a:srgbClr val="009900"/>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Redovisning!$AJ$11:$AJ$15</c15:sqref>
                        </c15:formulaRef>
                      </c:ext>
                    </c:extLst>
                    <c:numCache>
                      <c:formatCode>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10-7026-423A-9084-B75123BDCDA9}"/>
                  </c:ext>
                </c:extLst>
              </c15:ser>
            </c15:filteredBarSeries>
            <c15:filteredBarSeries>
              <c15:ser>
                <c:idx val="19"/>
                <c:order val="18"/>
                <c:tx>
                  <c:v>Stödjande Kompensation Positiv</c:v>
                </c:tx>
                <c:spPr>
                  <a:pattFill prst="wdDnDiag">
                    <a:fgClr>
                      <a:srgbClr val="009900"/>
                    </a:fgClr>
                    <a:bgClr>
                      <a:schemeClr val="bg1"/>
                    </a:bgClr>
                  </a:pattFill>
                  <a:ln w="12700">
                    <a:solidFill>
                      <a:srgbClr val="009900"/>
                    </a:solidFill>
                  </a:ln>
                </c:spPr>
                <c:invertIfNegative val="0"/>
                <c:cat>
                  <c:strRef>
                    <c:extLst xmlns:c15="http://schemas.microsoft.com/office/drawing/2012/chart">
                      <c:ext xmlns:c15="http://schemas.microsoft.com/office/drawing/2012/chart" uri="{02D57815-91ED-43cb-92C2-25804820EDAC}">
                        <c15:formulaRef>
                          <c15:sqref>Redovisning!$B$11:$B$32</c15:sqref>
                        </c15:formulaRef>
                      </c:ext>
                    </c:extLst>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cat>
                <c:val>
                  <c:numRef>
                    <c:extLst xmlns:c15="http://schemas.microsoft.com/office/drawing/2012/chart">
                      <c:ext xmlns:c15="http://schemas.microsoft.com/office/drawing/2012/chart" uri="{02D57815-91ED-43cb-92C2-25804820EDAC}">
                        <c15:formulaRef>
                          <c15:sqref>Redovisning!$AM$11:$AM$15</c15:sqref>
                        </c15:formulaRef>
                      </c:ext>
                    </c:extLst>
                    <c:numCache>
                      <c:formatCode>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11-7026-423A-9084-B75123BDCDA9}"/>
                  </c:ext>
                </c:extLst>
              </c15:ser>
            </c15:filteredBarSeries>
          </c:ext>
        </c:extLst>
      </c:barChart>
      <c:scatterChart>
        <c:scatterStyle val="lineMarker"/>
        <c:varyColors val="0"/>
        <c:ser>
          <c:idx val="0"/>
          <c:order val="3"/>
          <c:tx>
            <c:v>Det finns ett behov av att bevara och stärka ekosystemtjänsten</c:v>
          </c:tx>
          <c:spPr>
            <a:ln w="19050">
              <a:noFill/>
            </a:ln>
          </c:spPr>
          <c:marker>
            <c:symbol val="circle"/>
            <c:size val="12"/>
            <c:spPr>
              <a:solidFill>
                <a:srgbClr val="FFC000"/>
              </a:solidFill>
              <a:ln w="9525"/>
            </c:spPr>
          </c:marker>
          <c:dPt>
            <c:idx val="14"/>
            <c:bubble3D val="0"/>
            <c:extLst>
              <c:ext xmlns:c16="http://schemas.microsoft.com/office/drawing/2014/chart" uri="{C3380CC4-5D6E-409C-BE32-E72D297353CC}">
                <c16:uniqueId val="{00000013-7026-423A-9084-B75123BDCDA9}"/>
              </c:ext>
            </c:extLst>
          </c:dPt>
          <c:dPt>
            <c:idx val="18"/>
            <c:bubble3D val="0"/>
            <c:extLst>
              <c:ext xmlns:c16="http://schemas.microsoft.com/office/drawing/2014/chart" uri="{C3380CC4-5D6E-409C-BE32-E72D297353CC}">
                <c16:uniqueId val="{00000014-7026-423A-9084-B75123BDCDA9}"/>
              </c:ext>
            </c:extLst>
          </c:dPt>
          <c:dPt>
            <c:idx val="20"/>
            <c:bubble3D val="0"/>
            <c:extLst>
              <c:ext xmlns:c16="http://schemas.microsoft.com/office/drawing/2014/chart" uri="{C3380CC4-5D6E-409C-BE32-E72D297353CC}">
                <c16:uniqueId val="{00000015-7026-423A-9084-B75123BDCDA9}"/>
              </c:ext>
            </c:extLst>
          </c:dPt>
          <c:dPt>
            <c:idx val="21"/>
            <c:bubble3D val="0"/>
            <c:extLst>
              <c:ext xmlns:c16="http://schemas.microsoft.com/office/drawing/2014/chart" uri="{C3380CC4-5D6E-409C-BE32-E72D297353CC}">
                <c16:uniqueId val="{00000016-7026-423A-9084-B75123BDCDA9}"/>
              </c:ext>
            </c:extLst>
          </c:dPt>
          <c:yVal>
            <c:numRef>
              <c:f>'Sammanställning kategorivis'!$U$4:$U$25</c:f>
              <c:numCache>
                <c:formatCode>General</c:formatCode>
                <c:ptCount val="2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yVal>
          <c:smooth val="0"/>
          <c:extLst>
            <c:ext xmlns:c16="http://schemas.microsoft.com/office/drawing/2014/chart" uri="{C3380CC4-5D6E-409C-BE32-E72D297353CC}">
              <c16:uniqueId val="{00000017-7026-423A-9084-B75123BDCDA9}"/>
            </c:ext>
          </c:extLst>
        </c:ser>
        <c:ser>
          <c:idx val="20"/>
          <c:order val="20"/>
          <c:tx>
            <c:strRef>
              <c:f>Redovisning!$BA$10</c:f>
              <c:strCache>
                <c:ptCount val="1"/>
                <c:pt idx="0">
                  <c:v>Kompensation ska utföras</c:v>
                </c:pt>
              </c:strCache>
            </c:strRef>
          </c:tx>
          <c:spPr>
            <a:ln w="19050">
              <a:noFill/>
            </a:ln>
          </c:spPr>
          <c:marker>
            <c:symbol val="circle"/>
            <c:size val="7"/>
            <c:spPr>
              <a:solidFill>
                <a:schemeClr val="bg1">
                  <a:lumMod val="50000"/>
                </a:schemeClr>
              </a:solidFill>
              <a:ln w="3175">
                <a:solidFill>
                  <a:schemeClr val="bg1">
                    <a:lumMod val="95000"/>
                  </a:schemeClr>
                </a:solidFill>
              </a:ln>
            </c:spPr>
          </c:marker>
          <c:xVal>
            <c:strRef>
              <c:f>Redovisning!$B$11:$B$32</c:f>
              <c:strCache>
                <c:ptCount val="22"/>
                <c:pt idx="0">
                  <c:v>1.1 Biologisk mångfald</c:v>
                </c:pt>
                <c:pt idx="1">
                  <c:v>1.2 Ekologiskt samspel</c:v>
                </c:pt>
                <c:pt idx="2">
                  <c:v>1.3 Livsmiljöer</c:v>
                </c:pt>
                <c:pt idx="3">
                  <c:v>1.4 Naturliga kretslopp</c:v>
                </c:pt>
                <c:pt idx="4">
                  <c:v>1.5 Jordmånsbildning</c:v>
                </c:pt>
                <c:pt idx="5">
                  <c:v>2.1 Reglering av lokalklimat</c:v>
                </c:pt>
                <c:pt idx="6">
                  <c:v>2.2 Erosionsskydd</c:v>
                </c:pt>
                <c:pt idx="7">
                  <c:v>2.3 Skydd mot extremväder</c:v>
                </c:pt>
                <c:pt idx="8">
                  <c:v>2.4 Luftrening</c:v>
                </c:pt>
                <c:pt idx="9">
                  <c:v>2.5 Reglering av buller</c:v>
                </c:pt>
                <c:pt idx="10">
                  <c:v>2.6 Rening och reglering av vatten</c:v>
                </c:pt>
                <c:pt idx="11">
                  <c:v>2.7 Pollinering</c:v>
                </c:pt>
                <c:pt idx="12">
                  <c:v>2.8 Reglering av skadedjur och skadeväxter</c:v>
                </c:pt>
                <c:pt idx="13">
                  <c:v>3.1 Matförsörjning</c:v>
                </c:pt>
                <c:pt idx="14">
                  <c:v>3.2 Vattenförsörjning</c:v>
                </c:pt>
                <c:pt idx="15">
                  <c:v>3.3 Råvaror</c:v>
                </c:pt>
                <c:pt idx="16">
                  <c:v>3.4 Energi</c:v>
                </c:pt>
                <c:pt idx="17">
                  <c:v>4.1 Fysisk hälsa</c:v>
                </c:pt>
                <c:pt idx="18">
                  <c:v>4.2 Mentalt välbefinnande</c:v>
                </c:pt>
                <c:pt idx="19">
                  <c:v>4.3 Kunskap och inspiration</c:v>
                </c:pt>
                <c:pt idx="20">
                  <c:v>4.4 Social interaktion</c:v>
                </c:pt>
                <c:pt idx="21">
                  <c:v>4.5 Kulturarv och identitet</c:v>
                </c:pt>
              </c:strCache>
            </c:strRef>
          </c:xVal>
          <c:yVal>
            <c:numRef>
              <c:f>'Sammanställning kategorivis'!$W$4:$W$25</c:f>
              <c:numCache>
                <c:formatCode>General</c:formatCode>
                <c:ptCount val="2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yVal>
          <c:smooth val="0"/>
          <c:extLst>
            <c:ext xmlns:c16="http://schemas.microsoft.com/office/drawing/2014/chart" uri="{C3380CC4-5D6E-409C-BE32-E72D297353CC}">
              <c16:uniqueId val="{00000005-DD64-4F42-96C4-C561109120FD}"/>
            </c:ext>
          </c:extLst>
        </c:ser>
        <c:dLbls>
          <c:showLegendKey val="0"/>
          <c:showVal val="0"/>
          <c:showCatName val="0"/>
          <c:showSerName val="0"/>
          <c:showPercent val="0"/>
          <c:showBubbleSize val="0"/>
        </c:dLbls>
        <c:axId val="103441152"/>
        <c:axId val="103434880"/>
      </c:scatterChart>
      <c:valAx>
        <c:axId val="103434880"/>
        <c:scaling>
          <c:orientation val="minMax"/>
          <c:max val="0.30000000000000004"/>
          <c:min val="-0.30000000000000004"/>
        </c:scaling>
        <c:delete val="0"/>
        <c:axPos val="l"/>
        <c:title>
          <c:tx>
            <c:rich>
              <a:bodyPr/>
              <a:lstStyle/>
              <a:p>
                <a:pPr>
                  <a:defRPr/>
                </a:pPr>
                <a:r>
                  <a:rPr lang="sv-SE" sz="1600"/>
                  <a:t>Förändring (index, 0,3 är max/min)</a:t>
                </a:r>
              </a:p>
            </c:rich>
          </c:tx>
          <c:layout>
            <c:manualLayout>
              <c:xMode val="edge"/>
              <c:yMode val="edge"/>
              <c:x val="1.2036305504323171E-2"/>
              <c:y val="0.14161727762193896"/>
            </c:manualLayout>
          </c:layout>
          <c:overlay val="0"/>
        </c:title>
        <c:numFmt formatCode="General" sourceLinked="1"/>
        <c:majorTickMark val="none"/>
        <c:minorTickMark val="none"/>
        <c:tickLblPos val="low"/>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441152"/>
        <c:crosses val="autoZero"/>
        <c:crossBetween val="between"/>
      </c:valAx>
      <c:catAx>
        <c:axId val="103441152"/>
        <c:scaling>
          <c:orientation val="minMax"/>
        </c:scaling>
        <c:delete val="0"/>
        <c:axPos val="b"/>
        <c:numFmt formatCode="General" sourceLinked="1"/>
        <c:majorTickMark val="out"/>
        <c:minorTickMark val="none"/>
        <c:tickLblPos val="low"/>
        <c:spPr>
          <a:noFill/>
          <a:ln w="31750"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434880"/>
        <c:crossesAt val="0"/>
        <c:auto val="1"/>
        <c:lblAlgn val="ctr"/>
        <c:lblOffset val="500"/>
        <c:noMultiLvlLbl val="0"/>
      </c:catAx>
      <c:spPr>
        <a:noFill/>
      </c:spPr>
    </c:plotArea>
    <c:legend>
      <c:legendPos val="b"/>
      <c:legendEntry>
        <c:idx val="0"/>
        <c:txPr>
          <a:bodyPr rot="0" vert="horz" anchor="ctr" anchorCtr="1"/>
          <a:lstStyle/>
          <a:p>
            <a:pPr>
              <a:defRPr sz="1600" baseline="0"/>
            </a:pPr>
            <a:endParaRPr lang="en-US"/>
          </a:p>
        </c:txPr>
      </c:legendEntry>
      <c:legendEntry>
        <c:idx val="1"/>
        <c:txPr>
          <a:bodyPr rot="0" vert="horz" anchor="ctr" anchorCtr="1"/>
          <a:lstStyle/>
          <a:p>
            <a:pPr>
              <a:defRPr sz="1600" baseline="0"/>
            </a:pPr>
            <a:endParaRPr lang="en-US"/>
          </a:p>
        </c:txPr>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txPr>
          <a:bodyPr rot="0" vert="horz" anchor="ctr" anchorCtr="1"/>
          <a:lstStyle/>
          <a:p>
            <a:pPr>
              <a:defRPr sz="1600"/>
            </a:pPr>
            <a:endParaRPr lang="en-US"/>
          </a:p>
        </c:txPr>
      </c:legendEntry>
      <c:legendEntry>
        <c:idx val="11"/>
        <c:txPr>
          <a:bodyPr rot="0" vert="horz" anchor="ctr" anchorCtr="1"/>
          <a:lstStyle/>
          <a:p>
            <a:pPr>
              <a:defRPr sz="1600"/>
            </a:pPr>
            <a:endParaRPr lang="en-US"/>
          </a:p>
        </c:txPr>
      </c:legendEntry>
      <c:layout>
        <c:manualLayout>
          <c:xMode val="edge"/>
          <c:yMode val="edge"/>
          <c:x val="3.6558466578942968E-2"/>
          <c:y val="0.79828684369919345"/>
          <c:w val="0.62080187178135671"/>
          <c:h val="0.15526995750725561"/>
        </c:manualLayout>
      </c:layout>
      <c:overlay val="0"/>
      <c:txPr>
        <a:bodyPr rot="0" vert="horz" anchor="ctr" anchorCtr="1"/>
        <a:lstStyle/>
        <a:p>
          <a:pPr>
            <a:defRPr/>
          </a:pPr>
          <a:endParaRPr lang="en-US"/>
        </a:p>
      </c:txPr>
    </c:legend>
    <c:plotVisOnly val="1"/>
    <c:dispBlanksAs val="gap"/>
    <c:showDLblsOverMax val="0"/>
    <c:extLst/>
  </c:chart>
  <c:spPr>
    <a:solidFill>
      <a:schemeClr val="bg1"/>
    </a:solidFill>
    <a:ln w="127000">
      <a:solidFill>
        <a:srgbClr val="DFC9EF"/>
      </a:solid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269585</xdr:rowOff>
    </xdr:from>
    <xdr:to>
      <xdr:col>0</xdr:col>
      <xdr:colOff>1885950</xdr:colOff>
      <xdr:row>1</xdr:row>
      <xdr:rowOff>40985</xdr:rowOff>
    </xdr:to>
    <xdr:pic>
      <xdr:nvPicPr>
        <xdr:cNvPr id="7" name="Bildobjekt 6" descr="Boverkets logotyp">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269585"/>
          <a:ext cx="1676400" cy="835025"/>
        </a:xfrm>
        <a:prstGeom prst="rect">
          <a:avLst/>
        </a:prstGeom>
      </xdr:spPr>
    </xdr:pic>
    <xdr:clientData/>
  </xdr:twoCellAnchor>
  <xdr:twoCellAnchor editAs="oneCell">
    <xdr:from>
      <xdr:col>0</xdr:col>
      <xdr:colOff>276226</xdr:colOff>
      <xdr:row>3</xdr:row>
      <xdr:rowOff>123825</xdr:rowOff>
    </xdr:from>
    <xdr:to>
      <xdr:col>0</xdr:col>
      <xdr:colOff>1659394</xdr:colOff>
      <xdr:row>7</xdr:row>
      <xdr:rowOff>247650</xdr:rowOff>
    </xdr:to>
    <xdr:pic>
      <xdr:nvPicPr>
        <xdr:cNvPr id="2" name="Bildobjekt 1" descr="Symbol för biologisk mångfald. Illustration som innehåller djur, fåglar, insekter och växte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6226" y="1933575"/>
          <a:ext cx="1383168" cy="1616075"/>
        </a:xfrm>
        <a:prstGeom prst="rect">
          <a:avLst/>
        </a:prstGeom>
      </xdr:spPr>
    </xdr:pic>
    <xdr:clientData/>
  </xdr:twoCellAnchor>
  <xdr:twoCellAnchor editAs="oneCell">
    <xdr:from>
      <xdr:col>0</xdr:col>
      <xdr:colOff>311150</xdr:colOff>
      <xdr:row>21</xdr:row>
      <xdr:rowOff>101600</xdr:rowOff>
    </xdr:from>
    <xdr:to>
      <xdr:col>0</xdr:col>
      <xdr:colOff>1714500</xdr:colOff>
      <xdr:row>26</xdr:row>
      <xdr:rowOff>210</xdr:rowOff>
    </xdr:to>
    <xdr:pic>
      <xdr:nvPicPr>
        <xdr:cNvPr id="6" name="Bildobjekt 5" descr="Symbol för ekologiskt samspel. Ekorre, träd och ekollon med pilar mot varandra.">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1150" y="8356600"/>
          <a:ext cx="1403350" cy="1641685"/>
        </a:xfrm>
        <a:prstGeom prst="rect">
          <a:avLst/>
        </a:prstGeom>
      </xdr:spPr>
    </xdr:pic>
    <xdr:clientData/>
  </xdr:twoCellAnchor>
  <xdr:twoCellAnchor editAs="oneCell">
    <xdr:from>
      <xdr:col>0</xdr:col>
      <xdr:colOff>295274</xdr:colOff>
      <xdr:row>31</xdr:row>
      <xdr:rowOff>174625</xdr:rowOff>
    </xdr:from>
    <xdr:to>
      <xdr:col>0</xdr:col>
      <xdr:colOff>1677385</xdr:colOff>
      <xdr:row>36</xdr:row>
      <xdr:rowOff>9526</xdr:rowOff>
    </xdr:to>
    <xdr:pic>
      <xdr:nvPicPr>
        <xdr:cNvPr id="9" name="Bildobjekt 8" descr="Symbol för livsmiljöer. Betande djur bredvid ett träd. Fåglar i luften.">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5274" y="11223625"/>
          <a:ext cx="1382111" cy="1581150"/>
        </a:xfrm>
        <a:prstGeom prst="rect">
          <a:avLst/>
        </a:prstGeom>
      </xdr:spPr>
    </xdr:pic>
    <xdr:clientData/>
  </xdr:twoCellAnchor>
  <xdr:twoCellAnchor editAs="oneCell">
    <xdr:from>
      <xdr:col>0</xdr:col>
      <xdr:colOff>311152</xdr:colOff>
      <xdr:row>44</xdr:row>
      <xdr:rowOff>104775</xdr:rowOff>
    </xdr:from>
    <xdr:to>
      <xdr:col>0</xdr:col>
      <xdr:colOff>1664229</xdr:colOff>
      <xdr:row>48</xdr:row>
      <xdr:rowOff>278205</xdr:rowOff>
    </xdr:to>
    <xdr:pic>
      <xdr:nvPicPr>
        <xdr:cNvPr id="11" name="Bildobjekt 10" descr="Symbol för naturliga kretslopp. Regn som faller ner över träd och regnvattnet kommer ut i vattendrag och dunstar.">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11152" y="15852775"/>
          <a:ext cx="1353077" cy="1564080"/>
        </a:xfrm>
        <a:prstGeom prst="rect">
          <a:avLst/>
        </a:prstGeom>
      </xdr:spPr>
    </xdr:pic>
    <xdr:clientData/>
  </xdr:twoCellAnchor>
  <xdr:twoCellAnchor editAs="oneCell">
    <xdr:from>
      <xdr:col>0</xdr:col>
      <xdr:colOff>301625</xdr:colOff>
      <xdr:row>51</xdr:row>
      <xdr:rowOff>127411</xdr:rowOff>
    </xdr:from>
    <xdr:to>
      <xdr:col>0</xdr:col>
      <xdr:colOff>1704975</xdr:colOff>
      <xdr:row>56</xdr:row>
      <xdr:rowOff>1896</xdr:rowOff>
    </xdr:to>
    <xdr:pic>
      <xdr:nvPicPr>
        <xdr:cNvPr id="13" name="Bildobjekt 12" descr="Symbol för jordmånsbildning. En mask som finns i jorden bland stenar och grus.">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01625" y="15002286"/>
          <a:ext cx="1397000" cy="1614385"/>
        </a:xfrm>
        <a:prstGeom prst="rect">
          <a:avLst/>
        </a:prstGeom>
      </xdr:spPr>
    </xdr:pic>
    <xdr:clientData/>
  </xdr:twoCellAnchor>
  <xdr:twoCellAnchor editAs="oneCell">
    <xdr:from>
      <xdr:col>0</xdr:col>
      <xdr:colOff>349250</xdr:colOff>
      <xdr:row>57</xdr:row>
      <xdr:rowOff>114140</xdr:rowOff>
    </xdr:from>
    <xdr:to>
      <xdr:col>0</xdr:col>
      <xdr:colOff>1704975</xdr:colOff>
      <xdr:row>61</xdr:row>
      <xdr:rowOff>275259</xdr:rowOff>
    </xdr:to>
    <xdr:pic>
      <xdr:nvPicPr>
        <xdr:cNvPr id="15" name="Bildobjekt 14" descr="Symbol för reglering av lokalklimat. Träd som skuggar ett hus.">
          <a:extLst>
            <a:ext uri="{FF2B5EF4-FFF2-40B4-BE49-F238E27FC236}">
              <a16:creationId xmlns:a16="http://schemas.microsoft.com/office/drawing/2014/main" id="{00000000-0008-0000-0100-00000F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349250" y="19227640"/>
          <a:ext cx="1355725" cy="1554944"/>
        </a:xfrm>
        <a:prstGeom prst="rect">
          <a:avLst/>
        </a:prstGeom>
      </xdr:spPr>
    </xdr:pic>
    <xdr:clientData/>
  </xdr:twoCellAnchor>
  <xdr:twoCellAnchor editAs="oneCell">
    <xdr:from>
      <xdr:col>0</xdr:col>
      <xdr:colOff>336549</xdr:colOff>
      <xdr:row>63</xdr:row>
      <xdr:rowOff>95250</xdr:rowOff>
    </xdr:from>
    <xdr:to>
      <xdr:col>0</xdr:col>
      <xdr:colOff>1704059</xdr:colOff>
      <xdr:row>66</xdr:row>
      <xdr:rowOff>293618</xdr:rowOff>
    </xdr:to>
    <xdr:pic>
      <xdr:nvPicPr>
        <xdr:cNvPr id="17" name="Bildobjekt 16" descr="Symbol för erosionsskydd. Träd vars rötter syns tydligt i marken.">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36549" y="22002750"/>
          <a:ext cx="1367510" cy="1579494"/>
        </a:xfrm>
        <a:prstGeom prst="rect">
          <a:avLst/>
        </a:prstGeom>
      </xdr:spPr>
    </xdr:pic>
    <xdr:clientData/>
  </xdr:twoCellAnchor>
  <xdr:twoCellAnchor editAs="oneCell">
    <xdr:from>
      <xdr:col>0</xdr:col>
      <xdr:colOff>314325</xdr:colOff>
      <xdr:row>67</xdr:row>
      <xdr:rowOff>139701</xdr:rowOff>
    </xdr:from>
    <xdr:to>
      <xdr:col>0</xdr:col>
      <xdr:colOff>1715087</xdr:colOff>
      <xdr:row>72</xdr:row>
      <xdr:rowOff>7179</xdr:rowOff>
    </xdr:to>
    <xdr:pic>
      <xdr:nvPicPr>
        <xdr:cNvPr id="19" name="Bildobjekt 18" descr="Symbol för skydd mot extremväder. Blixt som slår ner i havet och regn som faller mot ett träd.">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14325" y="23698201"/>
          <a:ext cx="1400762" cy="1616903"/>
        </a:xfrm>
        <a:prstGeom prst="rect">
          <a:avLst/>
        </a:prstGeom>
      </xdr:spPr>
    </xdr:pic>
    <xdr:clientData/>
  </xdr:twoCellAnchor>
  <xdr:twoCellAnchor editAs="oneCell">
    <xdr:from>
      <xdr:col>0</xdr:col>
      <xdr:colOff>273050</xdr:colOff>
      <xdr:row>78</xdr:row>
      <xdr:rowOff>111124</xdr:rowOff>
    </xdr:from>
    <xdr:to>
      <xdr:col>0</xdr:col>
      <xdr:colOff>1640668</xdr:colOff>
      <xdr:row>80</xdr:row>
      <xdr:rowOff>523647</xdr:rowOff>
    </xdr:to>
    <xdr:pic>
      <xdr:nvPicPr>
        <xdr:cNvPr id="21" name="Bildobjekt 20" descr="Symbol för luftrening. Bild som släpper ut avgaser bredvid ett träd.">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73050" y="27828874"/>
          <a:ext cx="1367618" cy="1584099"/>
        </a:xfrm>
        <a:prstGeom prst="rect">
          <a:avLst/>
        </a:prstGeom>
      </xdr:spPr>
    </xdr:pic>
    <xdr:clientData/>
  </xdr:twoCellAnchor>
  <xdr:twoCellAnchor editAs="oneCell">
    <xdr:from>
      <xdr:col>0</xdr:col>
      <xdr:colOff>285750</xdr:colOff>
      <xdr:row>81</xdr:row>
      <xdr:rowOff>139700</xdr:rowOff>
    </xdr:from>
    <xdr:to>
      <xdr:col>0</xdr:col>
      <xdr:colOff>1648923</xdr:colOff>
      <xdr:row>84</xdr:row>
      <xdr:rowOff>349250</xdr:rowOff>
    </xdr:to>
    <xdr:pic>
      <xdr:nvPicPr>
        <xdr:cNvPr id="23" name="Bildobjekt 22" descr="Symbol för reglering av buller. Bil vars ljud dämpas av buskar.">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85750" y="29619575"/>
          <a:ext cx="1359998" cy="1587500"/>
        </a:xfrm>
        <a:prstGeom prst="rect">
          <a:avLst/>
        </a:prstGeom>
      </xdr:spPr>
    </xdr:pic>
    <xdr:clientData/>
  </xdr:twoCellAnchor>
  <xdr:twoCellAnchor editAs="oneCell">
    <xdr:from>
      <xdr:col>0</xdr:col>
      <xdr:colOff>285751</xdr:colOff>
      <xdr:row>85</xdr:row>
      <xdr:rowOff>85724</xdr:rowOff>
    </xdr:from>
    <xdr:to>
      <xdr:col>0</xdr:col>
      <xdr:colOff>1619251</xdr:colOff>
      <xdr:row>89</xdr:row>
      <xdr:rowOff>222161</xdr:rowOff>
    </xdr:to>
    <xdr:pic>
      <xdr:nvPicPr>
        <xdr:cNvPr id="25" name="Bildobjekt 24" descr="Symbol för rening och reglering av vatten. Regn som faller mot marken och rinner igenom jorden ner till grundvattnet.">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85751" y="31407099"/>
          <a:ext cx="1333500" cy="1536612"/>
        </a:xfrm>
        <a:prstGeom prst="rect">
          <a:avLst/>
        </a:prstGeom>
      </xdr:spPr>
    </xdr:pic>
    <xdr:clientData/>
  </xdr:twoCellAnchor>
  <xdr:twoCellAnchor editAs="oneCell">
    <xdr:from>
      <xdr:col>0</xdr:col>
      <xdr:colOff>273050</xdr:colOff>
      <xdr:row>90</xdr:row>
      <xdr:rowOff>82549</xdr:rowOff>
    </xdr:from>
    <xdr:to>
      <xdr:col>0</xdr:col>
      <xdr:colOff>1617200</xdr:colOff>
      <xdr:row>94</xdr:row>
      <xdr:rowOff>238124</xdr:rowOff>
    </xdr:to>
    <xdr:pic>
      <xdr:nvPicPr>
        <xdr:cNvPr id="27" name="Bildobjekt 26" descr="Symbol för pollinering. Bi och fjäril som flyger över en blomma.">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73050" y="33150174"/>
          <a:ext cx="1344150" cy="1549401"/>
        </a:xfrm>
        <a:prstGeom prst="rect">
          <a:avLst/>
        </a:prstGeom>
      </xdr:spPr>
    </xdr:pic>
    <xdr:clientData/>
  </xdr:twoCellAnchor>
  <xdr:twoCellAnchor editAs="oneCell">
    <xdr:from>
      <xdr:col>0</xdr:col>
      <xdr:colOff>273050</xdr:colOff>
      <xdr:row>95</xdr:row>
      <xdr:rowOff>158750</xdr:rowOff>
    </xdr:from>
    <xdr:to>
      <xdr:col>0</xdr:col>
      <xdr:colOff>1606550</xdr:colOff>
      <xdr:row>99</xdr:row>
      <xdr:rowOff>142786</xdr:rowOff>
    </xdr:to>
    <xdr:pic>
      <xdr:nvPicPr>
        <xdr:cNvPr id="29" name="Bildobjekt 28" descr="Symbol för reglering av skadedjur och skadeväxter. Fågel som sitter på en gren med en insekt i näbben.">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73050" y="34972625"/>
          <a:ext cx="1336675" cy="1536611"/>
        </a:xfrm>
        <a:prstGeom prst="rect">
          <a:avLst/>
        </a:prstGeom>
      </xdr:spPr>
    </xdr:pic>
    <xdr:clientData/>
  </xdr:twoCellAnchor>
  <xdr:twoCellAnchor editAs="oneCell">
    <xdr:from>
      <xdr:col>0</xdr:col>
      <xdr:colOff>326572</xdr:colOff>
      <xdr:row>104</xdr:row>
      <xdr:rowOff>96610</xdr:rowOff>
    </xdr:from>
    <xdr:to>
      <xdr:col>0</xdr:col>
      <xdr:colOff>1660071</xdr:colOff>
      <xdr:row>108</xdr:row>
      <xdr:rowOff>267740</xdr:rowOff>
    </xdr:to>
    <xdr:pic>
      <xdr:nvPicPr>
        <xdr:cNvPr id="31" name="Bildobjekt 30" descr="Symbol för matförsörjning. Fisk, äpple och morot.">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326572" y="39543717"/>
          <a:ext cx="1333499" cy="1586273"/>
        </a:xfrm>
        <a:prstGeom prst="rect">
          <a:avLst/>
        </a:prstGeom>
      </xdr:spPr>
    </xdr:pic>
    <xdr:clientData/>
  </xdr:twoCellAnchor>
  <xdr:twoCellAnchor editAs="oneCell">
    <xdr:from>
      <xdr:col>0</xdr:col>
      <xdr:colOff>316138</xdr:colOff>
      <xdr:row>111</xdr:row>
      <xdr:rowOff>50346</xdr:rowOff>
    </xdr:from>
    <xdr:to>
      <xdr:col>0</xdr:col>
      <xdr:colOff>1683103</xdr:colOff>
      <xdr:row>115</xdr:row>
      <xdr:rowOff>202747</xdr:rowOff>
    </xdr:to>
    <xdr:pic>
      <xdr:nvPicPr>
        <xdr:cNvPr id="35" name="Bildobjekt 34" descr="Symbol för vattenförsörjning. Vattenkran som står och droppar.">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316138" y="39166346"/>
          <a:ext cx="1366965" cy="1549401"/>
        </a:xfrm>
        <a:prstGeom prst="rect">
          <a:avLst/>
        </a:prstGeom>
      </xdr:spPr>
    </xdr:pic>
    <xdr:clientData/>
  </xdr:twoCellAnchor>
  <xdr:twoCellAnchor editAs="oneCell">
    <xdr:from>
      <xdr:col>0</xdr:col>
      <xdr:colOff>353787</xdr:colOff>
      <xdr:row>116</xdr:row>
      <xdr:rowOff>48077</xdr:rowOff>
    </xdr:from>
    <xdr:to>
      <xdr:col>0</xdr:col>
      <xdr:colOff>1687287</xdr:colOff>
      <xdr:row>120</xdr:row>
      <xdr:rowOff>183154</xdr:rowOff>
    </xdr:to>
    <xdr:pic>
      <xdr:nvPicPr>
        <xdr:cNvPr id="37" name="Bildobjekt 36" descr="Symbol för råvaror. Trästockar som är staplade på varandra.">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353787" y="40910327"/>
          <a:ext cx="1333500" cy="1532077"/>
        </a:xfrm>
        <a:prstGeom prst="rect">
          <a:avLst/>
        </a:prstGeom>
      </xdr:spPr>
    </xdr:pic>
    <xdr:clientData/>
  </xdr:twoCellAnchor>
  <xdr:twoCellAnchor editAs="oneCell">
    <xdr:from>
      <xdr:col>0</xdr:col>
      <xdr:colOff>353784</xdr:colOff>
      <xdr:row>122</xdr:row>
      <xdr:rowOff>136071</xdr:rowOff>
    </xdr:from>
    <xdr:to>
      <xdr:col>0</xdr:col>
      <xdr:colOff>1687285</xdr:colOff>
      <xdr:row>125</xdr:row>
      <xdr:rowOff>296404</xdr:rowOff>
    </xdr:to>
    <xdr:pic>
      <xdr:nvPicPr>
        <xdr:cNvPr id="39" name="Bildobjekt 38" descr="Symbol för energi. Löv som lyser som en glödlampa och omgärdas av en elkabel.">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353784" y="39787285"/>
          <a:ext cx="1333501" cy="1541005"/>
        </a:xfrm>
        <a:prstGeom prst="rect">
          <a:avLst/>
        </a:prstGeom>
      </xdr:spPr>
    </xdr:pic>
    <xdr:clientData/>
  </xdr:twoCellAnchor>
  <xdr:twoCellAnchor editAs="oneCell">
    <xdr:from>
      <xdr:col>0</xdr:col>
      <xdr:colOff>340179</xdr:colOff>
      <xdr:row>127</xdr:row>
      <xdr:rowOff>163284</xdr:rowOff>
    </xdr:from>
    <xdr:to>
      <xdr:col>0</xdr:col>
      <xdr:colOff>1683853</xdr:colOff>
      <xdr:row>131</xdr:row>
      <xdr:rowOff>317440</xdr:rowOff>
    </xdr:to>
    <xdr:pic>
      <xdr:nvPicPr>
        <xdr:cNvPr id="41" name="Bildobjekt 40" descr="Symbol för fysisk hälsa. Vuxen person och barn som går i uppförsbacke mot ett träd i strålande solsken.">
          <a:extLst>
            <a:ext uri="{FF2B5EF4-FFF2-40B4-BE49-F238E27FC236}">
              <a16:creationId xmlns:a16="http://schemas.microsoft.com/office/drawing/2014/main" id="{00000000-0008-0000-0100-000029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340179" y="41991641"/>
          <a:ext cx="1350024" cy="1558867"/>
        </a:xfrm>
        <a:prstGeom prst="rect">
          <a:avLst/>
        </a:prstGeom>
      </xdr:spPr>
    </xdr:pic>
    <xdr:clientData/>
  </xdr:twoCellAnchor>
  <xdr:twoCellAnchor editAs="oneCell">
    <xdr:from>
      <xdr:col>0</xdr:col>
      <xdr:colOff>317501</xdr:colOff>
      <xdr:row>139</xdr:row>
      <xdr:rowOff>174626</xdr:rowOff>
    </xdr:from>
    <xdr:to>
      <xdr:col>0</xdr:col>
      <xdr:colOff>1673685</xdr:colOff>
      <xdr:row>143</xdr:row>
      <xdr:rowOff>333375</xdr:rowOff>
    </xdr:to>
    <xdr:pic>
      <xdr:nvPicPr>
        <xdr:cNvPr id="43" name="Bildobjekt 42" descr="Symbol för mentalt välbefinnande. Parkbänk som står i solen bredvid ett träd med fåglar som svävar över.">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317501" y="45164376"/>
          <a:ext cx="1356184" cy="1555749"/>
        </a:xfrm>
        <a:prstGeom prst="rect">
          <a:avLst/>
        </a:prstGeom>
      </xdr:spPr>
    </xdr:pic>
    <xdr:clientData/>
  </xdr:twoCellAnchor>
  <xdr:twoCellAnchor editAs="oneCell">
    <xdr:from>
      <xdr:col>0</xdr:col>
      <xdr:colOff>396875</xdr:colOff>
      <xdr:row>153</xdr:row>
      <xdr:rowOff>146049</xdr:rowOff>
    </xdr:from>
    <xdr:to>
      <xdr:col>0</xdr:col>
      <xdr:colOff>1686032</xdr:colOff>
      <xdr:row>157</xdr:row>
      <xdr:rowOff>234950</xdr:rowOff>
    </xdr:to>
    <xdr:pic>
      <xdr:nvPicPr>
        <xdr:cNvPr id="45" name="Bildobjekt 44" descr="Symbol för kunskap och inspiration. Förstoringsglas med en insekt uppförstorad.">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396875" y="55740299"/>
          <a:ext cx="1285982" cy="1489076"/>
        </a:xfrm>
        <a:prstGeom prst="rect">
          <a:avLst/>
        </a:prstGeom>
      </xdr:spPr>
    </xdr:pic>
    <xdr:clientData/>
  </xdr:twoCellAnchor>
  <xdr:twoCellAnchor editAs="oneCell">
    <xdr:from>
      <xdr:col>0</xdr:col>
      <xdr:colOff>399883</xdr:colOff>
      <xdr:row>173</xdr:row>
      <xdr:rowOff>136073</xdr:rowOff>
    </xdr:from>
    <xdr:to>
      <xdr:col>0</xdr:col>
      <xdr:colOff>1746144</xdr:colOff>
      <xdr:row>176</xdr:row>
      <xdr:rowOff>389620</xdr:rowOff>
    </xdr:to>
    <xdr:pic>
      <xdr:nvPicPr>
        <xdr:cNvPr id="47" name="Bildobjekt 46" descr="Symbol för kulturarv och identitet. En hand som ligger under ett berg med vattendrag, skog och strålande solsken.">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flipH="1">
          <a:off x="399883" y="64783609"/>
          <a:ext cx="1346261" cy="1532618"/>
        </a:xfrm>
        <a:prstGeom prst="rect">
          <a:avLst/>
        </a:prstGeom>
      </xdr:spPr>
    </xdr:pic>
    <xdr:clientData/>
  </xdr:twoCellAnchor>
  <xdr:twoCellAnchor editAs="oneCell">
    <xdr:from>
      <xdr:col>0</xdr:col>
      <xdr:colOff>397744</xdr:colOff>
      <xdr:row>163</xdr:row>
      <xdr:rowOff>190500</xdr:rowOff>
    </xdr:from>
    <xdr:to>
      <xdr:col>0</xdr:col>
      <xdr:colOff>1714499</xdr:colOff>
      <xdr:row>167</xdr:row>
      <xdr:rowOff>315153</xdr:rowOff>
    </xdr:to>
    <xdr:pic>
      <xdr:nvPicPr>
        <xdr:cNvPr id="48" name="Bildobjekt 47" descr="Symbol för social interaktion. Kvinna med hund möter en man under strålande sol och fåglar på himlen.">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flipH="1">
          <a:off x="397744" y="52466875"/>
          <a:ext cx="1316755" cy="15216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31</xdr:col>
      <xdr:colOff>857250</xdr:colOff>
      <xdr:row>0</xdr:row>
      <xdr:rowOff>0</xdr:rowOff>
    </xdr:from>
    <xdr:to>
      <xdr:col>65</xdr:col>
      <xdr:colOff>95250</xdr:colOff>
      <xdr:row>33</xdr:row>
      <xdr:rowOff>152400</xdr:rowOff>
    </xdr:to>
    <xdr:sp macro="" textlink="">
      <xdr:nvSpPr>
        <xdr:cNvPr id="5" name="textruta 4">
          <a:extLst>
            <a:ext uri="{FF2B5EF4-FFF2-40B4-BE49-F238E27FC236}">
              <a16:creationId xmlns:a16="http://schemas.microsoft.com/office/drawing/2014/main" id="{B32238B6-15FD-4B86-A3F6-42B6F10E11F7}"/>
            </a:ext>
          </a:extLst>
        </xdr:cNvPr>
        <xdr:cNvSpPr txBox="1"/>
      </xdr:nvSpPr>
      <xdr:spPr>
        <a:xfrm>
          <a:off x="26784300" y="0"/>
          <a:ext cx="23812500" cy="7372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sv-SE" sz="1800"/>
            <a:t>Bakom denna ruta finns det också formler</a:t>
          </a:r>
        </a:p>
      </xdr:txBody>
    </xdr:sp>
    <xdr:clientData/>
  </xdr:twoCellAnchor>
  <xdr:twoCellAnchor>
    <xdr:from>
      <xdr:col>12</xdr:col>
      <xdr:colOff>46831</xdr:colOff>
      <xdr:row>34</xdr:row>
      <xdr:rowOff>116232</xdr:rowOff>
    </xdr:from>
    <xdr:to>
      <xdr:col>28</xdr:col>
      <xdr:colOff>439738</xdr:colOff>
      <xdr:row>74</xdr:row>
      <xdr:rowOff>20982</xdr:rowOff>
    </xdr:to>
    <xdr:graphicFrame macro="">
      <xdr:nvGraphicFramePr>
        <xdr:cNvPr id="2" name="Diagram 1" descr="Diagram: Utformningsalternativ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94311</xdr:colOff>
      <xdr:row>34</xdr:row>
      <xdr:rowOff>160504</xdr:rowOff>
    </xdr:from>
    <xdr:to>
      <xdr:col>9</xdr:col>
      <xdr:colOff>1047749</xdr:colOff>
      <xdr:row>74</xdr:row>
      <xdr:rowOff>27215</xdr:rowOff>
    </xdr:to>
    <xdr:graphicFrame macro="">
      <xdr:nvGraphicFramePr>
        <xdr:cNvPr id="11" name="Diagram 10" descr="Diagram: jämförelse stödjande tjänster (exklusive kompensation).">
          <a:extLst>
            <a:ext uri="{FF2B5EF4-FFF2-40B4-BE49-F238E27FC236}">
              <a16:creationId xmlns:a16="http://schemas.microsoft.com/office/drawing/2014/main" id="{F770754F-EF2E-4102-9A39-2A3CDFB10F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69453</xdr:colOff>
      <xdr:row>75</xdr:row>
      <xdr:rowOff>125808</xdr:rowOff>
    </xdr:from>
    <xdr:to>
      <xdr:col>9</xdr:col>
      <xdr:colOff>1031366</xdr:colOff>
      <xdr:row>115</xdr:row>
      <xdr:rowOff>25964</xdr:rowOff>
    </xdr:to>
    <xdr:graphicFrame macro="">
      <xdr:nvGraphicFramePr>
        <xdr:cNvPr id="13" name="Diagram 12" descr="Diagram: jämförelse reglerande tjänster (exklusive kompensation).">
          <a:extLst>
            <a:ext uri="{FF2B5EF4-FFF2-40B4-BE49-F238E27FC236}">
              <a16:creationId xmlns:a16="http://schemas.microsoft.com/office/drawing/2014/main" id="{C96DEBE5-DFE9-47A0-8BB0-A4631358C0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62707</xdr:colOff>
      <xdr:row>116</xdr:row>
      <xdr:rowOff>96044</xdr:rowOff>
    </xdr:from>
    <xdr:to>
      <xdr:col>9</xdr:col>
      <xdr:colOff>1018270</xdr:colOff>
      <xdr:row>155</xdr:row>
      <xdr:rowOff>194638</xdr:rowOff>
    </xdr:to>
    <xdr:graphicFrame macro="">
      <xdr:nvGraphicFramePr>
        <xdr:cNvPr id="14" name="Diagram 13" descr="Diagram: jämförelse försörjande tjänster (exklusive kompensation).">
          <a:extLst>
            <a:ext uri="{FF2B5EF4-FFF2-40B4-BE49-F238E27FC236}">
              <a16:creationId xmlns:a16="http://schemas.microsoft.com/office/drawing/2014/main" id="{0350EDCB-8830-4DA8-BE40-6DA7A725E1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72629</xdr:colOff>
      <xdr:row>157</xdr:row>
      <xdr:rowOff>119062</xdr:rowOff>
    </xdr:from>
    <xdr:to>
      <xdr:col>9</xdr:col>
      <xdr:colOff>1034542</xdr:colOff>
      <xdr:row>197</xdr:row>
      <xdr:rowOff>16043</xdr:rowOff>
    </xdr:to>
    <xdr:graphicFrame macro="">
      <xdr:nvGraphicFramePr>
        <xdr:cNvPr id="16" name="Diagram 15" descr="Diagram: jämförelse kulturella tjänster.">
          <a:extLst>
            <a:ext uri="{FF2B5EF4-FFF2-40B4-BE49-F238E27FC236}">
              <a16:creationId xmlns:a16="http://schemas.microsoft.com/office/drawing/2014/main" id="{4C47C21F-EBDB-43C5-9B37-831B2C4D50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26590</xdr:colOff>
      <xdr:row>75</xdr:row>
      <xdr:rowOff>125809</xdr:rowOff>
    </xdr:from>
    <xdr:to>
      <xdr:col>28</xdr:col>
      <xdr:colOff>425847</xdr:colOff>
      <xdr:row>115</xdr:row>
      <xdr:rowOff>36909</xdr:rowOff>
    </xdr:to>
    <xdr:graphicFrame macro="">
      <xdr:nvGraphicFramePr>
        <xdr:cNvPr id="9" name="Diagram 8" descr="Diagram: Utformningsalternativ 2.">
          <a:extLst>
            <a:ext uri="{FF2B5EF4-FFF2-40B4-BE49-F238E27FC236}">
              <a16:creationId xmlns:a16="http://schemas.microsoft.com/office/drawing/2014/main" id="{7C7A8614-CDDA-42AC-B7A2-CDFFEF6ACB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6746</xdr:colOff>
      <xdr:row>116</xdr:row>
      <xdr:rowOff>102393</xdr:rowOff>
    </xdr:from>
    <xdr:to>
      <xdr:col>28</xdr:col>
      <xdr:colOff>402828</xdr:colOff>
      <xdr:row>156</xdr:row>
      <xdr:rowOff>10318</xdr:rowOff>
    </xdr:to>
    <xdr:graphicFrame macro="">
      <xdr:nvGraphicFramePr>
        <xdr:cNvPr id="10" name="Diagram 9" descr="Diagram: utformningsalternativ 3">
          <a:extLst>
            <a:ext uri="{FF2B5EF4-FFF2-40B4-BE49-F238E27FC236}">
              <a16:creationId xmlns:a16="http://schemas.microsoft.com/office/drawing/2014/main" id="{B9CF2825-B82C-4940-B720-8A0CFC8370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29</xdr:col>
      <xdr:colOff>555624</xdr:colOff>
      <xdr:row>34</xdr:row>
      <xdr:rowOff>125809</xdr:rowOff>
    </xdr:from>
    <xdr:to>
      <xdr:col>45</xdr:col>
      <xdr:colOff>141684</xdr:colOff>
      <xdr:row>74</xdr:row>
      <xdr:rowOff>36909</xdr:rowOff>
    </xdr:to>
    <xdr:graphicFrame macro="">
      <xdr:nvGraphicFramePr>
        <xdr:cNvPr id="12" name="Diagram 11" descr="Diagram: Utformningsalternativ 1">
          <a:extLst>
            <a:ext uri="{FF2B5EF4-FFF2-40B4-BE49-F238E27FC236}">
              <a16:creationId xmlns:a16="http://schemas.microsoft.com/office/drawing/2014/main" id="{8A5C1797-1346-4E8C-92A5-30592BF74C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545703</xdr:colOff>
      <xdr:row>75</xdr:row>
      <xdr:rowOff>109140</xdr:rowOff>
    </xdr:from>
    <xdr:to>
      <xdr:col>45</xdr:col>
      <xdr:colOff>128588</xdr:colOff>
      <xdr:row>115</xdr:row>
      <xdr:rowOff>17065</xdr:rowOff>
    </xdr:to>
    <xdr:graphicFrame macro="">
      <xdr:nvGraphicFramePr>
        <xdr:cNvPr id="15" name="Diagram 14" descr="Diagram: Utformningsalternativ 2.">
          <a:extLst>
            <a:ext uri="{FF2B5EF4-FFF2-40B4-BE49-F238E27FC236}">
              <a16:creationId xmlns:a16="http://schemas.microsoft.com/office/drawing/2014/main" id="{CCE1F88A-6049-4FEA-8709-515FBA3EBD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525859</xdr:colOff>
      <xdr:row>116</xdr:row>
      <xdr:rowOff>128984</xdr:rowOff>
    </xdr:from>
    <xdr:to>
      <xdr:col>45</xdr:col>
      <xdr:colOff>102394</xdr:colOff>
      <xdr:row>156</xdr:row>
      <xdr:rowOff>43259</xdr:rowOff>
    </xdr:to>
    <xdr:graphicFrame macro="">
      <xdr:nvGraphicFramePr>
        <xdr:cNvPr id="17" name="Diagram 16" descr="Diagram: utformningsalternativ 3.">
          <a:extLst>
            <a:ext uri="{FF2B5EF4-FFF2-40B4-BE49-F238E27FC236}">
              <a16:creationId xmlns:a16="http://schemas.microsoft.com/office/drawing/2014/main" id="{9FBB569E-57FD-4945-8189-F7CFAB8C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582575</xdr:colOff>
      <xdr:row>6</xdr:row>
      <xdr:rowOff>25400</xdr:rowOff>
    </xdr:from>
    <xdr:to>
      <xdr:col>39</xdr:col>
      <xdr:colOff>81642</xdr:colOff>
      <xdr:row>33</xdr:row>
      <xdr:rowOff>15875</xdr:rowOff>
    </xdr:to>
    <xdr:sp macro="" textlink="">
      <xdr:nvSpPr>
        <xdr:cNvPr id="3" name="textruta 2">
          <a:extLst>
            <a:ext uri="{FF2B5EF4-FFF2-40B4-BE49-F238E27FC236}">
              <a16:creationId xmlns:a16="http://schemas.microsoft.com/office/drawing/2014/main" id="{18704758-9050-487A-8D71-2B253EF04ED1}"/>
            </a:ext>
          </a:extLst>
        </xdr:cNvPr>
        <xdr:cNvSpPr txBox="1"/>
      </xdr:nvSpPr>
      <xdr:spPr>
        <a:xfrm>
          <a:off x="12516039" y="1086757"/>
          <a:ext cx="17174746" cy="6481082"/>
        </a:xfrm>
        <a:prstGeom prst="rect">
          <a:avLst/>
        </a:prstGeom>
        <a:solidFill>
          <a:schemeClr val="lt1"/>
        </a:solidFill>
        <a:ln w="317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2400" b="1"/>
            <a:t>Guide till graferna</a:t>
          </a:r>
        </a:p>
        <a:p>
          <a:endParaRPr lang="sv-SE" sz="2000"/>
        </a:p>
        <a:p>
          <a:pPr algn="l"/>
          <a:r>
            <a:rPr lang="sv-SE" sz="2000"/>
            <a:t>I</a:t>
          </a:r>
          <a:r>
            <a:rPr lang="sv-SE" sz="2000" baseline="0"/>
            <a:t> de fyra graferna längs till vänster presenteras ekosystemtjänsterna uppdelade i sina respektive kategorier, en graf för stödjande, en för försörjande,</a:t>
          </a:r>
        </a:p>
        <a:p>
          <a:pPr algn="l"/>
          <a:r>
            <a:rPr lang="sv-SE" sz="2000" baseline="0"/>
            <a:t>en för reglerande och en för kulturella ekosystemtjänster. I varje graf kan man se vilken täckning som finns för varje ekosystemtjänst (nuläget), samt hur de olika</a:t>
          </a:r>
        </a:p>
        <a:p>
          <a:pPr algn="l"/>
          <a:r>
            <a:rPr lang="sv-SE" sz="2000" baseline="0"/>
            <a:t>utformningsalternativen påverkar tjänsterna (utan att räkna med kompensation).</a:t>
          </a:r>
        </a:p>
        <a:p>
          <a:pPr algn="l"/>
          <a:endParaRPr lang="sv-SE" sz="2000" baseline="0"/>
        </a:p>
        <a:p>
          <a:pPr algn="l"/>
          <a:r>
            <a:rPr lang="sv-SE" sz="2000" baseline="0"/>
            <a:t>I de tre graferna i mitten ser man alla tjänster i varje graf, en graf för varje utformningsalternativ. Man kan se hur stor täckningsgrad ESTER har givit de olika </a:t>
          </a:r>
        </a:p>
        <a:p>
          <a:pPr algn="l"/>
          <a:r>
            <a:rPr lang="sv-SE" sz="2000" baseline="0"/>
            <a:t>ekosystemtjänsterna och hur det aktuella utformningsalternativet påverkar varje enskild tjänst. Mörka helfärgade ytor indikerar en ökning av ekosystemtjänsten,</a:t>
          </a:r>
        </a:p>
        <a:p>
          <a:pPr algn="l"/>
          <a:r>
            <a:rPr lang="sv-SE" sz="2000" baseline="0"/>
            <a:t>skrafferade ytor indikerar en minskning av ekosystemtjänsten. En orange cirkel nere vid axeln visar att ekosystemtjänsten indikerats som viktig att bevara eller förstärka i förhållande till området innan exploatering (dvs, projektets positiva inverkan eller kompensationsåtgärder har inte tagits med i beräkningen). Förenklat kan man säga</a:t>
          </a:r>
        </a:p>
        <a:p>
          <a:pPr algn="l"/>
          <a:r>
            <a:rPr lang="sv-SE" sz="2000" baseline="0"/>
            <a:t>att för ekosystemtjänster som har en orange symbol är det extra viktigt att värdet inte minskar (och allra helst ökar). För det tjänster där man i verktyget har fyllt i att</a:t>
          </a:r>
        </a:p>
        <a:p>
          <a:pPr algn="l"/>
          <a:r>
            <a:rPr lang="sv-SE" sz="2000" baseline="0"/>
            <a:t>kompensationsåtgärder ska genomföras visas en grå cirkel. För att se nivån på kompensationen får man titta i tabellen här till vänster. För att veta vilka strukturer man</a:t>
          </a:r>
        </a:p>
        <a:p>
          <a:pPr algn="l"/>
          <a:r>
            <a:rPr lang="sv-SE" sz="2000" baseline="0"/>
            <a:t>har fyllt i ska kompenseras får man gå tillbaka till fliken "Verktyg".</a:t>
          </a:r>
        </a:p>
        <a:p>
          <a:pPr algn="l"/>
          <a:endParaRPr lang="sv-SE" sz="2000" baseline="0"/>
        </a:p>
        <a:p>
          <a:pPr algn="l"/>
          <a:r>
            <a:rPr lang="sv-SE" sz="2000" baseline="0"/>
            <a:t>I de tre graferna längst till höger har nutidssituationen normaliserats så att alla ekosystemtjänster hamnar på noll. I detta fall blir då x-axeln dagens nivå man inte vill</a:t>
          </a:r>
        </a:p>
        <a:p>
          <a:pPr algn="l"/>
          <a:r>
            <a:rPr lang="sv-SE" sz="2000" baseline="0"/>
            <a:t>försämra. Helfärgade positiva staplar visas när utformningsalternativet förbättrar en ekosystemtjänst och skrafferade negativa staplar visas när en ekosystemtjänst försämras. Symbolerna för viktiga tjänster på platsen (orange cirkel) och kompensation (grå cirkel) fungerar på samma sätt som för graferna i mitten.</a:t>
          </a:r>
        </a:p>
        <a:p>
          <a:endParaRPr lang="sv-SE" sz="1100" baseline="0"/>
        </a:p>
        <a:p>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1724024</xdr:colOff>
      <xdr:row>15</xdr:row>
      <xdr:rowOff>38100</xdr:rowOff>
    </xdr:from>
    <xdr:to>
      <xdr:col>16</xdr:col>
      <xdr:colOff>76199</xdr:colOff>
      <xdr:row>39</xdr:row>
      <xdr:rowOff>14287</xdr:rowOff>
    </xdr:to>
    <xdr:graphicFrame macro="">
      <xdr:nvGraphicFramePr>
        <xdr:cNvPr id="2" name="Diagra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C7"/>
  <sheetViews>
    <sheetView zoomScale="90" zoomScaleNormal="90" workbookViewId="0">
      <selection activeCell="A3" sqref="A3"/>
    </sheetView>
  </sheetViews>
  <sheetFormatPr defaultRowHeight="14.5" x14ac:dyDescent="0.35"/>
  <cols>
    <col min="1" max="1" width="146.7265625" bestFit="1" customWidth="1"/>
    <col min="3" max="3" width="97" customWidth="1"/>
  </cols>
  <sheetData>
    <row r="1" spans="1:3" ht="29.25" customHeight="1" x14ac:dyDescent="0.35">
      <c r="A1" s="25" t="s">
        <v>127</v>
      </c>
      <c r="C1" s="26" t="s">
        <v>131</v>
      </c>
    </row>
    <row r="2" spans="1:3" ht="150" customHeight="1" x14ac:dyDescent="0.35">
      <c r="A2" s="19" t="s">
        <v>143</v>
      </c>
      <c r="C2" s="23" t="s">
        <v>145</v>
      </c>
    </row>
    <row r="3" spans="1:3" ht="171.75" customHeight="1" x14ac:dyDescent="0.35">
      <c r="A3" s="20" t="s">
        <v>273</v>
      </c>
      <c r="C3" s="24" t="s">
        <v>146</v>
      </c>
    </row>
    <row r="4" spans="1:3" ht="267" customHeight="1" x14ac:dyDescent="0.35">
      <c r="A4" s="21" t="s">
        <v>275</v>
      </c>
      <c r="C4" s="22" t="s">
        <v>147</v>
      </c>
    </row>
    <row r="5" spans="1:3" ht="221.15" customHeight="1" x14ac:dyDescent="0.35">
      <c r="A5" s="21" t="s">
        <v>274</v>
      </c>
    </row>
    <row r="6" spans="1:3" ht="78.650000000000006" customHeight="1" x14ac:dyDescent="0.35">
      <c r="A6" s="22" t="s">
        <v>144</v>
      </c>
    </row>
    <row r="7" spans="1:3" ht="25.5" customHeight="1" x14ac:dyDescent="0.35">
      <c r="A7" s="15" t="s">
        <v>142</v>
      </c>
    </row>
  </sheetData>
  <sheetProtection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rgb="FF92D050"/>
    <pageSetUpPr autoPageBreaks="0"/>
  </sheetPr>
  <dimension ref="A1:Z221"/>
  <sheetViews>
    <sheetView zoomScale="70" zoomScaleNormal="70" workbookViewId="0">
      <pane ySplit="2" topLeftCell="A3" activePane="bottomLeft" state="frozen"/>
      <selection pane="bottomLeft" activeCell="F5" sqref="F5"/>
    </sheetView>
  </sheetViews>
  <sheetFormatPr defaultColWidth="9.1796875" defaultRowHeight="15.5" x14ac:dyDescent="0.35"/>
  <cols>
    <col min="1" max="1" width="29.81640625" style="84" customWidth="1"/>
    <col min="2" max="2" width="44" style="74" customWidth="1"/>
    <col min="3" max="3" width="167.54296875" style="74" customWidth="1"/>
    <col min="4" max="4" width="26.81640625" style="74" customWidth="1"/>
    <col min="5" max="5" width="24.26953125" style="74" customWidth="1"/>
    <col min="6" max="6" width="18.7265625" style="74" customWidth="1"/>
    <col min="7" max="7" width="24.54296875" style="74" customWidth="1"/>
    <col min="8" max="8" width="19.453125" style="74" customWidth="1"/>
    <col min="9" max="9" width="24.453125" style="74" customWidth="1"/>
    <col min="10" max="10" width="19.26953125" style="74" customWidth="1"/>
    <col min="11" max="11" width="23.81640625" style="74" customWidth="1"/>
    <col min="12" max="12" width="48.7265625" style="74" customWidth="1"/>
    <col min="13" max="13" width="9" style="74" customWidth="1"/>
    <col min="14" max="14" width="14.54296875" style="74" customWidth="1"/>
    <col min="15" max="15" width="12.26953125" style="74" customWidth="1"/>
    <col min="16" max="16" width="17.54296875" style="74" customWidth="1"/>
    <col min="17" max="17" width="12.26953125" style="74" customWidth="1"/>
    <col min="18" max="18" width="18" style="74" customWidth="1"/>
    <col min="19" max="19" width="12.26953125" style="74" customWidth="1"/>
    <col min="20" max="20" width="18" style="74" customWidth="1"/>
    <col min="21" max="21" width="9.1796875" style="152" customWidth="1"/>
    <col min="22" max="22" width="9.1796875" style="152"/>
    <col min="23" max="23" width="35.7265625" style="152" bestFit="1" customWidth="1"/>
    <col min="24" max="24" width="9.1796875" style="152" customWidth="1"/>
    <col min="25" max="26" width="9.1796875" style="152"/>
    <col min="27" max="16384" width="9.1796875" style="74"/>
  </cols>
  <sheetData>
    <row r="1" spans="1:26" s="8" customFormat="1" ht="84" customHeight="1" x14ac:dyDescent="0.35">
      <c r="A1" s="79"/>
      <c r="B1" s="79"/>
      <c r="C1" s="219" t="s">
        <v>50</v>
      </c>
      <c r="D1" s="219" t="s">
        <v>134</v>
      </c>
      <c r="E1" s="219" t="s">
        <v>259</v>
      </c>
      <c r="F1" s="213" t="s">
        <v>276</v>
      </c>
      <c r="G1" s="213"/>
      <c r="H1" s="213"/>
      <c r="I1" s="213"/>
      <c r="J1" s="213"/>
      <c r="K1" s="213"/>
      <c r="L1" s="188"/>
      <c r="U1" s="153"/>
      <c r="V1" s="153"/>
      <c r="W1" s="153"/>
      <c r="X1" s="153"/>
      <c r="Y1" s="153"/>
      <c r="Z1" s="153"/>
    </row>
    <row r="2" spans="1:26" s="8" customFormat="1" ht="31" x14ac:dyDescent="0.35">
      <c r="A2" s="79"/>
      <c r="B2" s="79"/>
      <c r="C2" s="219"/>
      <c r="D2" s="219"/>
      <c r="E2" s="219"/>
      <c r="F2" s="148" t="s">
        <v>256</v>
      </c>
      <c r="G2" s="148" t="s">
        <v>103</v>
      </c>
      <c r="H2" s="148" t="s">
        <v>257</v>
      </c>
      <c r="I2" s="148" t="s">
        <v>103</v>
      </c>
      <c r="J2" s="148" t="s">
        <v>258</v>
      </c>
      <c r="K2" s="148" t="s">
        <v>103</v>
      </c>
      <c r="L2" s="186" t="s">
        <v>93</v>
      </c>
      <c r="M2" s="152" t="s">
        <v>57</v>
      </c>
      <c r="N2" s="152" t="s">
        <v>95</v>
      </c>
      <c r="O2" s="152" t="s">
        <v>96</v>
      </c>
      <c r="P2" s="152" t="s">
        <v>105</v>
      </c>
      <c r="Q2" s="152" t="s">
        <v>118</v>
      </c>
      <c r="R2" s="152" t="s">
        <v>106</v>
      </c>
      <c r="S2" s="152" t="s">
        <v>119</v>
      </c>
      <c r="T2" s="152" t="s">
        <v>107</v>
      </c>
      <c r="U2" s="153"/>
      <c r="V2" s="153"/>
      <c r="W2" s="153" t="s">
        <v>228</v>
      </c>
      <c r="X2" s="153" t="s">
        <v>241</v>
      </c>
      <c r="Y2" s="153"/>
      <c r="Z2" s="153"/>
    </row>
    <row r="3" spans="1:26" s="97" customFormat="1" ht="28" customHeight="1" x14ac:dyDescent="0.5">
      <c r="A3" s="93"/>
      <c r="B3" s="98" t="s">
        <v>3</v>
      </c>
      <c r="C3" s="94"/>
      <c r="D3" s="94"/>
      <c r="E3" s="94"/>
      <c r="F3" s="133"/>
      <c r="G3" s="133"/>
      <c r="H3" s="133"/>
      <c r="I3" s="95"/>
      <c r="J3" s="133"/>
      <c r="K3" s="95"/>
      <c r="L3" s="96"/>
      <c r="M3" s="161"/>
      <c r="N3" s="161"/>
      <c r="O3" s="161"/>
      <c r="P3" s="161"/>
      <c r="Q3" s="161"/>
      <c r="R3" s="161"/>
      <c r="S3" s="161"/>
      <c r="T3" s="161"/>
      <c r="U3" s="154"/>
      <c r="V3" s="154"/>
      <c r="W3" s="154"/>
      <c r="X3" s="154"/>
      <c r="Y3" s="154"/>
      <c r="Z3" s="154"/>
    </row>
    <row r="4" spans="1:26" ht="28" customHeight="1" x14ac:dyDescent="0.35">
      <c r="A4" s="80"/>
      <c r="B4" s="217" t="s">
        <v>149</v>
      </c>
      <c r="C4" s="103" t="s">
        <v>225</v>
      </c>
      <c r="D4" s="163" t="s">
        <v>56</v>
      </c>
      <c r="E4" s="164" t="s">
        <v>56</v>
      </c>
      <c r="F4" s="164" t="s">
        <v>56</v>
      </c>
      <c r="G4" s="165" t="s">
        <v>56</v>
      </c>
      <c r="H4" s="166" t="s">
        <v>56</v>
      </c>
      <c r="I4" s="165" t="s">
        <v>56</v>
      </c>
      <c r="J4" s="163" t="s">
        <v>56</v>
      </c>
      <c r="K4" s="165" t="s">
        <v>56</v>
      </c>
      <c r="L4" s="163"/>
      <c r="M4" s="152">
        <f t="shared" ref="M4:M35" si="0">VLOOKUP(D4,$W$4:$X$98,2,FALSE)</f>
        <v>0</v>
      </c>
      <c r="N4" s="152">
        <f>IF(E4="ja",2,)+IF(E4="vet ej",1,)</f>
        <v>0</v>
      </c>
      <c r="O4" s="152">
        <f t="shared" ref="O4:O58" si="1">IF(F4="positivt",1,)+IF(F4="negativt",-1)+IF(F4="vet ej",-0.5)</f>
        <v>0</v>
      </c>
      <c r="P4" s="152">
        <f>IF(G4="ja",1,)+IF(G4="nej",0)+IF(G4="delvis",0.5)</f>
        <v>0</v>
      </c>
      <c r="Q4" s="152">
        <f>IF(H4="positivt",1,)+IF(H4="negativt",-1)+IF(H4="vet ej",-0.5)</f>
        <v>0</v>
      </c>
      <c r="R4" s="152">
        <f>IF(I4="ja",1,)+IF(I4="nej",0)+IF(I4="delvis",0.5)</f>
        <v>0</v>
      </c>
      <c r="S4" s="152">
        <f>IF(J4="positivt",1,)+IF(J4="negativt",-1)+IF(J4="vet ej",-0.5)</f>
        <v>0</v>
      </c>
      <c r="T4" s="152">
        <f>IF(K4="ja",1,)+IF(K4="nej",0)+IF(K4="delvis",0.5)</f>
        <v>0</v>
      </c>
      <c r="W4" s="152" t="s">
        <v>56</v>
      </c>
      <c r="X4" s="152">
        <v>0</v>
      </c>
    </row>
    <row r="5" spans="1:26" ht="28" customHeight="1" x14ac:dyDescent="0.35">
      <c r="A5" s="80"/>
      <c r="B5" s="218"/>
      <c r="C5" s="104" t="s">
        <v>200</v>
      </c>
      <c r="D5" s="167" t="s">
        <v>56</v>
      </c>
      <c r="E5" s="168" t="s">
        <v>56</v>
      </c>
      <c r="F5" s="168" t="s">
        <v>56</v>
      </c>
      <c r="G5" s="169" t="s">
        <v>56</v>
      </c>
      <c r="H5" s="170" t="s">
        <v>56</v>
      </c>
      <c r="I5" s="169" t="s">
        <v>56</v>
      </c>
      <c r="J5" s="167" t="s">
        <v>56</v>
      </c>
      <c r="K5" s="169" t="s">
        <v>56</v>
      </c>
      <c r="L5" s="167"/>
      <c r="M5" s="152">
        <f t="shared" si="0"/>
        <v>0</v>
      </c>
      <c r="N5" s="152">
        <f t="shared" ref="N5:N58" si="2">IF(E5="ja",2,)+IF(E5="vet ej",1,)</f>
        <v>0</v>
      </c>
      <c r="O5" s="152">
        <f t="shared" si="1"/>
        <v>0</v>
      </c>
      <c r="P5" s="152">
        <f t="shared" ref="P5:P58" si="3">IF(G5="ja",1,)+IF(G5="nej",0)+IF(G5="delvis",0.5)</f>
        <v>0</v>
      </c>
      <c r="Q5" s="152">
        <f t="shared" ref="Q5:Q58" si="4">IF(H5="positivt",1,)+IF(H5="negativt",-1)+IF(H5="vet ej",-0.5)</f>
        <v>0</v>
      </c>
      <c r="R5" s="152">
        <f t="shared" ref="R5:R58" si="5">IF(I5="ja",1,)+IF(I5="nej",0)+IF(I5="delvis",0.5)</f>
        <v>0</v>
      </c>
      <c r="S5" s="152">
        <f t="shared" ref="S5:S58" si="6">IF(J5="positivt",1,)+IF(J5="negativt",-1)+IF(J5="vet ej",-0.5)</f>
        <v>0</v>
      </c>
      <c r="T5" s="152">
        <f t="shared" ref="T5:T58" si="7">IF(K5="ja",1,)+IF(K5="nej",0)+IF(K5="delvis",0.5)</f>
        <v>0</v>
      </c>
      <c r="W5" s="152" t="s">
        <v>33</v>
      </c>
      <c r="X5" s="152">
        <v>3</v>
      </c>
    </row>
    <row r="6" spans="1:26" ht="35.25" customHeight="1" x14ac:dyDescent="0.35">
      <c r="A6" s="80"/>
      <c r="B6" s="218"/>
      <c r="C6" s="104" t="s">
        <v>201</v>
      </c>
      <c r="D6" s="167" t="s">
        <v>56</v>
      </c>
      <c r="E6" s="168" t="s">
        <v>56</v>
      </c>
      <c r="F6" s="168" t="s">
        <v>56</v>
      </c>
      <c r="G6" s="169" t="s">
        <v>56</v>
      </c>
      <c r="H6" s="170" t="s">
        <v>56</v>
      </c>
      <c r="I6" s="169" t="s">
        <v>56</v>
      </c>
      <c r="J6" s="167" t="s">
        <v>56</v>
      </c>
      <c r="K6" s="169" t="s">
        <v>56</v>
      </c>
      <c r="L6" s="167"/>
      <c r="M6" s="152">
        <f t="shared" si="0"/>
        <v>0</v>
      </c>
      <c r="N6" s="152">
        <f t="shared" si="2"/>
        <v>0</v>
      </c>
      <c r="O6" s="152">
        <f t="shared" si="1"/>
        <v>0</v>
      </c>
      <c r="P6" s="152">
        <f t="shared" si="3"/>
        <v>0</v>
      </c>
      <c r="Q6" s="152">
        <f t="shared" si="4"/>
        <v>0</v>
      </c>
      <c r="R6" s="152">
        <f t="shared" si="5"/>
        <v>0</v>
      </c>
      <c r="S6" s="152">
        <f t="shared" si="6"/>
        <v>0</v>
      </c>
      <c r="T6" s="152">
        <f t="shared" si="7"/>
        <v>0</v>
      </c>
      <c r="W6" s="152" t="s">
        <v>34</v>
      </c>
      <c r="X6" s="152">
        <v>0</v>
      </c>
    </row>
    <row r="7" spans="1:26" ht="28" customHeight="1" x14ac:dyDescent="0.35">
      <c r="A7" s="80"/>
      <c r="B7" s="218"/>
      <c r="C7" s="104" t="s">
        <v>117</v>
      </c>
      <c r="D7" s="167" t="s">
        <v>56</v>
      </c>
      <c r="E7" s="168" t="s">
        <v>56</v>
      </c>
      <c r="F7" s="168" t="s">
        <v>56</v>
      </c>
      <c r="G7" s="169" t="s">
        <v>56</v>
      </c>
      <c r="H7" s="170" t="s">
        <v>56</v>
      </c>
      <c r="I7" s="169" t="s">
        <v>56</v>
      </c>
      <c r="J7" s="167" t="s">
        <v>56</v>
      </c>
      <c r="K7" s="169" t="s">
        <v>56</v>
      </c>
      <c r="L7" s="167"/>
      <c r="M7" s="152">
        <f t="shared" si="0"/>
        <v>0</v>
      </c>
      <c r="N7" s="152">
        <f t="shared" si="2"/>
        <v>0</v>
      </c>
      <c r="O7" s="152">
        <f t="shared" si="1"/>
        <v>0</v>
      </c>
      <c r="P7" s="152">
        <f t="shared" si="3"/>
        <v>0</v>
      </c>
      <c r="Q7" s="152">
        <f t="shared" si="4"/>
        <v>0</v>
      </c>
      <c r="R7" s="152">
        <f t="shared" si="5"/>
        <v>0</v>
      </c>
      <c r="S7" s="152">
        <f t="shared" si="6"/>
        <v>0</v>
      </c>
      <c r="T7" s="152">
        <f t="shared" si="7"/>
        <v>0</v>
      </c>
      <c r="W7" s="152" t="s">
        <v>35</v>
      </c>
      <c r="X7" s="152">
        <v>1</v>
      </c>
    </row>
    <row r="8" spans="1:26" ht="28" customHeight="1" x14ac:dyDescent="0.35">
      <c r="A8" s="80"/>
      <c r="B8" s="218"/>
      <c r="C8" s="104" t="s">
        <v>223</v>
      </c>
      <c r="D8" s="167" t="s">
        <v>56</v>
      </c>
      <c r="E8" s="168" t="s">
        <v>56</v>
      </c>
      <c r="F8" s="168" t="s">
        <v>56</v>
      </c>
      <c r="G8" s="169" t="s">
        <v>56</v>
      </c>
      <c r="H8" s="170" t="s">
        <v>56</v>
      </c>
      <c r="I8" s="169" t="s">
        <v>56</v>
      </c>
      <c r="J8" s="167" t="s">
        <v>56</v>
      </c>
      <c r="K8" s="169" t="s">
        <v>56</v>
      </c>
      <c r="L8" s="167"/>
      <c r="M8" s="152">
        <f t="shared" si="0"/>
        <v>0</v>
      </c>
      <c r="N8" s="152">
        <f t="shared" ref="N8" si="8">IF(E8="ja",2,)+IF(E8="vet ej",1,)</f>
        <v>0</v>
      </c>
      <c r="O8" s="152">
        <f t="shared" ref="O8" si="9">IF(F8="positivt",1,)+IF(F8="negativt",-1)+IF(F8="vet ej",-0.5)</f>
        <v>0</v>
      </c>
      <c r="P8" s="152">
        <f t="shared" ref="P8" si="10">IF(G8="ja",1,)+IF(G8="nej",0)+IF(G8="delvis",0.5)</f>
        <v>0</v>
      </c>
      <c r="Q8" s="152">
        <f t="shared" ref="Q8" si="11">IF(H8="positivt",1,)+IF(H8="negativt",-1)+IF(H8="vet ej",-0.5)</f>
        <v>0</v>
      </c>
      <c r="R8" s="152">
        <f t="shared" ref="R8" si="12">IF(I8="ja",1,)+IF(I8="nej",0)+IF(I8="delvis",0.5)</f>
        <v>0</v>
      </c>
      <c r="S8" s="152">
        <f t="shared" ref="S8" si="13">IF(J8="positivt",1,)+IF(J8="negativt",-1)+IF(J8="vet ej",-0.5)</f>
        <v>0</v>
      </c>
      <c r="T8" s="152">
        <f t="shared" ref="T8" si="14">IF(K8="ja",1,)+IF(K8="nej",0)+IF(K8="delvis",0.5)</f>
        <v>0</v>
      </c>
    </row>
    <row r="9" spans="1:26" ht="28" customHeight="1" x14ac:dyDescent="0.35">
      <c r="A9" s="80"/>
      <c r="B9" s="218"/>
      <c r="C9" s="104" t="s">
        <v>224</v>
      </c>
      <c r="D9" s="167" t="s">
        <v>56</v>
      </c>
      <c r="E9" s="168" t="s">
        <v>56</v>
      </c>
      <c r="F9" s="168" t="s">
        <v>56</v>
      </c>
      <c r="G9" s="169" t="s">
        <v>56</v>
      </c>
      <c r="H9" s="170" t="s">
        <v>56</v>
      </c>
      <c r="I9" s="169" t="s">
        <v>56</v>
      </c>
      <c r="J9" s="167" t="s">
        <v>56</v>
      </c>
      <c r="K9" s="169" t="s">
        <v>56</v>
      </c>
      <c r="L9" s="171"/>
      <c r="M9" s="152">
        <f t="shared" si="0"/>
        <v>0</v>
      </c>
      <c r="N9" s="152">
        <f t="shared" si="2"/>
        <v>0</v>
      </c>
      <c r="O9" s="152">
        <f t="shared" si="1"/>
        <v>0</v>
      </c>
      <c r="P9" s="152">
        <f t="shared" si="3"/>
        <v>0</v>
      </c>
      <c r="Q9" s="152">
        <f t="shared" si="4"/>
        <v>0</v>
      </c>
      <c r="R9" s="152">
        <f t="shared" si="5"/>
        <v>0</v>
      </c>
      <c r="S9" s="152">
        <f t="shared" si="6"/>
        <v>0</v>
      </c>
      <c r="T9" s="152">
        <f t="shared" si="7"/>
        <v>0</v>
      </c>
      <c r="W9" s="152" t="s">
        <v>56</v>
      </c>
    </row>
    <row r="10" spans="1:26" ht="28" customHeight="1" x14ac:dyDescent="0.35">
      <c r="A10" s="80"/>
      <c r="B10" s="218"/>
      <c r="C10" s="104" t="s">
        <v>112</v>
      </c>
      <c r="D10" s="167" t="s">
        <v>56</v>
      </c>
      <c r="E10" s="168" t="s">
        <v>56</v>
      </c>
      <c r="F10" s="168" t="s">
        <v>56</v>
      </c>
      <c r="G10" s="169" t="s">
        <v>56</v>
      </c>
      <c r="H10" s="170" t="s">
        <v>56</v>
      </c>
      <c r="I10" s="169" t="s">
        <v>56</v>
      </c>
      <c r="J10" s="167" t="s">
        <v>56</v>
      </c>
      <c r="K10" s="169" t="s">
        <v>56</v>
      </c>
      <c r="L10" s="167"/>
      <c r="M10" s="152">
        <f t="shared" si="0"/>
        <v>0</v>
      </c>
      <c r="N10" s="152">
        <f>IF(E10="ja",2,)+IF(E10="vet ej",1,)</f>
        <v>0</v>
      </c>
      <c r="O10" s="152">
        <f>IF(F10="positivt",1,)+IF(F10="negativt",-1)+IF(F10="vet ej",-0.5)</f>
        <v>0</v>
      </c>
      <c r="P10" s="152">
        <f>IF(G10="ja",1,)+IF(G10="nej",0)+IF(G10="delvis",0.5)</f>
        <v>0</v>
      </c>
      <c r="Q10" s="152">
        <f>IF(H10="positivt",1,)+IF(H10="negativt",-1)+IF(H10="vet ej",-0.5)</f>
        <v>0</v>
      </c>
      <c r="R10" s="152">
        <f>IF(I10="ja",1,)+IF(I10="nej",0)+IF(I10="delvis",0.5)</f>
        <v>0</v>
      </c>
      <c r="S10" s="152">
        <f>IF(J10="positivt",1,)+IF(J10="negativt",-1)+IF(J10="vet ej",-0.5)</f>
        <v>0</v>
      </c>
      <c r="T10" s="152">
        <f>IF(K10="ja",1,)+IF(K10="nej",0)+IF(K10="delvis",0.5)</f>
        <v>0</v>
      </c>
      <c r="W10" s="152" t="s">
        <v>52</v>
      </c>
      <c r="X10" s="152">
        <v>3</v>
      </c>
    </row>
    <row r="11" spans="1:26" ht="28" customHeight="1" x14ac:dyDescent="0.35">
      <c r="A11" s="80"/>
      <c r="B11" s="218"/>
      <c r="C11" s="104" t="s">
        <v>218</v>
      </c>
      <c r="D11" s="167" t="s">
        <v>56</v>
      </c>
      <c r="E11" s="168" t="s">
        <v>56</v>
      </c>
      <c r="F11" s="168" t="s">
        <v>56</v>
      </c>
      <c r="G11" s="169" t="s">
        <v>56</v>
      </c>
      <c r="H11" s="170" t="s">
        <v>56</v>
      </c>
      <c r="I11" s="169" t="s">
        <v>56</v>
      </c>
      <c r="J11" s="167" t="s">
        <v>56</v>
      </c>
      <c r="K11" s="169" t="s">
        <v>56</v>
      </c>
      <c r="L11" s="167"/>
      <c r="M11" s="152">
        <f t="shared" si="0"/>
        <v>0</v>
      </c>
      <c r="N11" s="152">
        <f t="shared" si="2"/>
        <v>0</v>
      </c>
      <c r="O11" s="152">
        <f t="shared" si="1"/>
        <v>0</v>
      </c>
      <c r="P11" s="152">
        <f t="shared" si="3"/>
        <v>0</v>
      </c>
      <c r="Q11" s="152">
        <f t="shared" si="4"/>
        <v>0</v>
      </c>
      <c r="R11" s="152">
        <f t="shared" si="5"/>
        <v>0</v>
      </c>
      <c r="S11" s="152">
        <f t="shared" si="6"/>
        <v>0</v>
      </c>
      <c r="T11" s="152">
        <f t="shared" si="7"/>
        <v>0</v>
      </c>
      <c r="W11" s="152" t="s">
        <v>51</v>
      </c>
      <c r="X11" s="152">
        <v>2</v>
      </c>
    </row>
    <row r="12" spans="1:26" ht="28" customHeight="1" x14ac:dyDescent="0.35">
      <c r="A12" s="80"/>
      <c r="B12" s="218"/>
      <c r="C12" s="104" t="s">
        <v>169</v>
      </c>
      <c r="D12" s="167" t="s">
        <v>56</v>
      </c>
      <c r="E12" s="168" t="s">
        <v>56</v>
      </c>
      <c r="F12" s="168" t="s">
        <v>56</v>
      </c>
      <c r="G12" s="169" t="s">
        <v>56</v>
      </c>
      <c r="H12" s="170" t="s">
        <v>56</v>
      </c>
      <c r="I12" s="169" t="s">
        <v>56</v>
      </c>
      <c r="J12" s="167" t="s">
        <v>56</v>
      </c>
      <c r="K12" s="169" t="s">
        <v>56</v>
      </c>
      <c r="L12" s="167"/>
      <c r="M12" s="152">
        <f t="shared" si="0"/>
        <v>0</v>
      </c>
      <c r="N12" s="152">
        <f t="shared" si="2"/>
        <v>0</v>
      </c>
      <c r="O12" s="152">
        <f t="shared" si="1"/>
        <v>0</v>
      </c>
      <c r="P12" s="152">
        <f t="shared" si="3"/>
        <v>0</v>
      </c>
      <c r="Q12" s="152">
        <f t="shared" si="4"/>
        <v>0</v>
      </c>
      <c r="R12" s="152">
        <f t="shared" si="5"/>
        <v>0</v>
      </c>
      <c r="S12" s="152">
        <f t="shared" si="6"/>
        <v>0</v>
      </c>
      <c r="T12" s="152">
        <f t="shared" si="7"/>
        <v>0</v>
      </c>
      <c r="W12" s="152" t="s">
        <v>34</v>
      </c>
      <c r="X12" s="152">
        <v>0</v>
      </c>
    </row>
    <row r="13" spans="1:26" ht="28" customHeight="1" x14ac:dyDescent="0.35">
      <c r="A13" s="80"/>
      <c r="B13" s="218"/>
      <c r="C13" s="104" t="s">
        <v>199</v>
      </c>
      <c r="D13" s="167" t="s">
        <v>56</v>
      </c>
      <c r="E13" s="168" t="s">
        <v>56</v>
      </c>
      <c r="F13" s="168" t="s">
        <v>56</v>
      </c>
      <c r="G13" s="169" t="s">
        <v>56</v>
      </c>
      <c r="H13" s="170" t="s">
        <v>56</v>
      </c>
      <c r="I13" s="169" t="s">
        <v>56</v>
      </c>
      <c r="J13" s="167" t="s">
        <v>56</v>
      </c>
      <c r="K13" s="169" t="s">
        <v>56</v>
      </c>
      <c r="L13" s="167"/>
      <c r="M13" s="152">
        <f t="shared" si="0"/>
        <v>0</v>
      </c>
      <c r="N13" s="152">
        <f t="shared" si="2"/>
        <v>0</v>
      </c>
      <c r="O13" s="152">
        <f t="shared" si="1"/>
        <v>0</v>
      </c>
      <c r="P13" s="152">
        <f t="shared" si="3"/>
        <v>0</v>
      </c>
      <c r="Q13" s="152">
        <f t="shared" si="4"/>
        <v>0</v>
      </c>
      <c r="R13" s="152">
        <f t="shared" si="5"/>
        <v>0</v>
      </c>
      <c r="S13" s="152">
        <f t="shared" si="6"/>
        <v>0</v>
      </c>
      <c r="T13" s="152">
        <f t="shared" si="7"/>
        <v>0</v>
      </c>
      <c r="W13" s="152" t="s">
        <v>35</v>
      </c>
      <c r="X13" s="152">
        <v>1</v>
      </c>
    </row>
    <row r="14" spans="1:26" ht="28" customHeight="1" x14ac:dyDescent="0.35">
      <c r="A14" s="80"/>
      <c r="B14" s="218"/>
      <c r="C14" s="104" t="s">
        <v>170</v>
      </c>
      <c r="D14" s="167" t="s">
        <v>56</v>
      </c>
      <c r="E14" s="168" t="s">
        <v>56</v>
      </c>
      <c r="F14" s="168" t="s">
        <v>56</v>
      </c>
      <c r="G14" s="169" t="s">
        <v>56</v>
      </c>
      <c r="H14" s="170" t="s">
        <v>56</v>
      </c>
      <c r="I14" s="169" t="s">
        <v>56</v>
      </c>
      <c r="J14" s="167" t="s">
        <v>56</v>
      </c>
      <c r="K14" s="169" t="s">
        <v>56</v>
      </c>
      <c r="L14" s="167"/>
      <c r="M14" s="152">
        <f t="shared" si="0"/>
        <v>0</v>
      </c>
      <c r="N14" s="152">
        <f t="shared" si="2"/>
        <v>0</v>
      </c>
      <c r="O14" s="152">
        <f t="shared" si="1"/>
        <v>0</v>
      </c>
      <c r="P14" s="152">
        <f t="shared" si="3"/>
        <v>0</v>
      </c>
      <c r="Q14" s="152">
        <f t="shared" si="4"/>
        <v>0</v>
      </c>
      <c r="R14" s="152">
        <f t="shared" si="5"/>
        <v>0</v>
      </c>
      <c r="S14" s="152">
        <f t="shared" si="6"/>
        <v>0</v>
      </c>
      <c r="T14" s="152">
        <f t="shared" si="7"/>
        <v>0</v>
      </c>
    </row>
    <row r="15" spans="1:26" ht="28" customHeight="1" x14ac:dyDescent="0.35">
      <c r="A15" s="80"/>
      <c r="B15" s="218"/>
      <c r="C15" s="104" t="s">
        <v>171</v>
      </c>
      <c r="D15" s="167" t="s">
        <v>56</v>
      </c>
      <c r="E15" s="168" t="s">
        <v>56</v>
      </c>
      <c r="F15" s="168" t="s">
        <v>56</v>
      </c>
      <c r="G15" s="169" t="s">
        <v>56</v>
      </c>
      <c r="H15" s="170" t="s">
        <v>56</v>
      </c>
      <c r="I15" s="169" t="s">
        <v>56</v>
      </c>
      <c r="J15" s="167" t="s">
        <v>56</v>
      </c>
      <c r="K15" s="169" t="s">
        <v>56</v>
      </c>
      <c r="L15" s="167"/>
      <c r="M15" s="152">
        <f t="shared" si="0"/>
        <v>0</v>
      </c>
      <c r="N15" s="152">
        <f t="shared" ref="N15" si="15">IF(E15="ja",2,)+IF(E15="vet ej",1,)</f>
        <v>0</v>
      </c>
      <c r="O15" s="152">
        <f t="shared" ref="O15" si="16">IF(F15="positivt",1,)+IF(F15="negativt",-1)+IF(F15="vet ej",-0.5)</f>
        <v>0</v>
      </c>
      <c r="P15" s="152">
        <f t="shared" ref="P15" si="17">IF(G15="ja",1,)+IF(G15="nej",0)+IF(G15="delvis",0.5)</f>
        <v>0</v>
      </c>
      <c r="Q15" s="152">
        <f t="shared" ref="Q15" si="18">IF(H15="positivt",1,)+IF(H15="negativt",-1)+IF(H15="vet ej",-0.5)</f>
        <v>0</v>
      </c>
      <c r="R15" s="152">
        <f t="shared" ref="R15" si="19">IF(I15="ja",1,)+IF(I15="nej",0)+IF(I15="delvis",0.5)</f>
        <v>0</v>
      </c>
      <c r="S15" s="152">
        <f t="shared" ref="S15" si="20">IF(J15="positivt",1,)+IF(J15="negativt",-1)+IF(J15="vet ej",-0.5)</f>
        <v>0</v>
      </c>
      <c r="T15" s="152">
        <f t="shared" ref="T15" si="21">IF(K15="ja",1,)+IF(K15="nej",0)+IF(K15="delvis",0.5)</f>
        <v>0</v>
      </c>
      <c r="W15" s="152" t="s">
        <v>56</v>
      </c>
    </row>
    <row r="16" spans="1:26" ht="28" customHeight="1" x14ac:dyDescent="0.35">
      <c r="A16" s="80"/>
      <c r="B16" s="218"/>
      <c r="C16" s="104" t="s">
        <v>113</v>
      </c>
      <c r="D16" s="167" t="s">
        <v>56</v>
      </c>
      <c r="E16" s="168" t="s">
        <v>56</v>
      </c>
      <c r="F16" s="168" t="s">
        <v>56</v>
      </c>
      <c r="G16" s="169" t="s">
        <v>56</v>
      </c>
      <c r="H16" s="170" t="s">
        <v>56</v>
      </c>
      <c r="I16" s="169" t="s">
        <v>56</v>
      </c>
      <c r="J16" s="167" t="s">
        <v>56</v>
      </c>
      <c r="K16" s="169" t="s">
        <v>56</v>
      </c>
      <c r="L16" s="167"/>
      <c r="M16" s="152">
        <f t="shared" si="0"/>
        <v>0</v>
      </c>
      <c r="N16" s="152">
        <f t="shared" si="2"/>
        <v>0</v>
      </c>
      <c r="O16" s="152">
        <f t="shared" si="1"/>
        <v>0</v>
      </c>
      <c r="P16" s="152">
        <f t="shared" si="3"/>
        <v>0</v>
      </c>
      <c r="Q16" s="152">
        <f t="shared" si="4"/>
        <v>0</v>
      </c>
      <c r="R16" s="152">
        <f t="shared" si="5"/>
        <v>0</v>
      </c>
      <c r="S16" s="152">
        <f t="shared" si="6"/>
        <v>0</v>
      </c>
      <c r="T16" s="152">
        <f t="shared" si="7"/>
        <v>0</v>
      </c>
      <c r="W16" s="152" t="s">
        <v>55</v>
      </c>
      <c r="X16" s="152">
        <v>3</v>
      </c>
    </row>
    <row r="17" spans="1:24" ht="28" customHeight="1" x14ac:dyDescent="0.35">
      <c r="A17" s="80"/>
      <c r="B17" s="218"/>
      <c r="C17" s="104" t="s">
        <v>114</v>
      </c>
      <c r="D17" s="167" t="s">
        <v>56</v>
      </c>
      <c r="E17" s="168" t="s">
        <v>56</v>
      </c>
      <c r="F17" s="168" t="s">
        <v>56</v>
      </c>
      <c r="G17" s="169" t="s">
        <v>56</v>
      </c>
      <c r="H17" s="170" t="s">
        <v>56</v>
      </c>
      <c r="I17" s="169" t="s">
        <v>56</v>
      </c>
      <c r="J17" s="167" t="s">
        <v>56</v>
      </c>
      <c r="K17" s="169" t="s">
        <v>56</v>
      </c>
      <c r="L17" s="167"/>
      <c r="M17" s="152">
        <f t="shared" si="0"/>
        <v>0</v>
      </c>
      <c r="N17" s="152">
        <f t="shared" si="2"/>
        <v>0</v>
      </c>
      <c r="O17" s="152">
        <f t="shared" si="1"/>
        <v>0</v>
      </c>
      <c r="P17" s="152">
        <f t="shared" si="3"/>
        <v>0</v>
      </c>
      <c r="Q17" s="152">
        <f t="shared" si="4"/>
        <v>0</v>
      </c>
      <c r="R17" s="152">
        <f t="shared" si="5"/>
        <v>0</v>
      </c>
      <c r="S17" s="152">
        <f t="shared" si="6"/>
        <v>0</v>
      </c>
      <c r="T17" s="152">
        <f t="shared" si="7"/>
        <v>0</v>
      </c>
      <c r="W17" s="152" t="s">
        <v>53</v>
      </c>
      <c r="X17" s="152">
        <v>0</v>
      </c>
    </row>
    <row r="18" spans="1:24" ht="28" customHeight="1" x14ac:dyDescent="0.35">
      <c r="A18" s="80"/>
      <c r="B18" s="218"/>
      <c r="C18" s="104" t="s">
        <v>115</v>
      </c>
      <c r="D18" s="167" t="s">
        <v>56</v>
      </c>
      <c r="E18" s="168" t="s">
        <v>56</v>
      </c>
      <c r="F18" s="168" t="s">
        <v>56</v>
      </c>
      <c r="G18" s="169" t="s">
        <v>56</v>
      </c>
      <c r="H18" s="170" t="s">
        <v>56</v>
      </c>
      <c r="I18" s="169" t="s">
        <v>56</v>
      </c>
      <c r="J18" s="167" t="s">
        <v>56</v>
      </c>
      <c r="K18" s="169" t="s">
        <v>56</v>
      </c>
      <c r="L18" s="167"/>
      <c r="M18" s="152">
        <f t="shared" si="0"/>
        <v>0</v>
      </c>
      <c r="N18" s="152">
        <f t="shared" si="2"/>
        <v>0</v>
      </c>
      <c r="O18" s="152">
        <f t="shared" si="1"/>
        <v>0</v>
      </c>
      <c r="P18" s="152">
        <f t="shared" si="3"/>
        <v>0</v>
      </c>
      <c r="Q18" s="152">
        <f t="shared" si="4"/>
        <v>0</v>
      </c>
      <c r="R18" s="152">
        <f t="shared" si="5"/>
        <v>0</v>
      </c>
      <c r="S18" s="152">
        <f t="shared" si="6"/>
        <v>0</v>
      </c>
      <c r="T18" s="152">
        <f t="shared" si="7"/>
        <v>0</v>
      </c>
      <c r="W18" s="152" t="s">
        <v>54</v>
      </c>
      <c r="X18" s="152">
        <v>1</v>
      </c>
    </row>
    <row r="19" spans="1:24" ht="28" customHeight="1" x14ac:dyDescent="0.35">
      <c r="A19" s="80"/>
      <c r="B19" s="218"/>
      <c r="C19" s="104" t="s">
        <v>173</v>
      </c>
      <c r="D19" s="167" t="s">
        <v>56</v>
      </c>
      <c r="E19" s="168" t="s">
        <v>56</v>
      </c>
      <c r="F19" s="168" t="s">
        <v>56</v>
      </c>
      <c r="G19" s="169" t="s">
        <v>56</v>
      </c>
      <c r="H19" s="170" t="s">
        <v>56</v>
      </c>
      <c r="I19" s="169" t="s">
        <v>56</v>
      </c>
      <c r="J19" s="167" t="s">
        <v>56</v>
      </c>
      <c r="K19" s="169" t="s">
        <v>56</v>
      </c>
      <c r="L19" s="167"/>
      <c r="M19" s="152">
        <f t="shared" si="0"/>
        <v>0</v>
      </c>
      <c r="N19" s="152">
        <f t="shared" ref="N19:N26" si="22">IF(E19="ja",2,)+IF(E19="vet ej",1,)</f>
        <v>0</v>
      </c>
      <c r="O19" s="152">
        <f t="shared" ref="O19:O26" si="23">IF(F19="positivt",1,)+IF(F19="negativt",-1)+IF(F19="vet ej",-0.5)</f>
        <v>0</v>
      </c>
      <c r="P19" s="152">
        <f t="shared" ref="P19:P26" si="24">IF(G19="ja",1,)+IF(G19="nej",0)+IF(G19="delvis",0.5)</f>
        <v>0</v>
      </c>
      <c r="Q19" s="152">
        <f t="shared" ref="Q19:Q26" si="25">IF(H19="positivt",1,)+IF(H19="negativt",-1)+IF(H19="vet ej",-0.5)</f>
        <v>0</v>
      </c>
      <c r="R19" s="152">
        <f t="shared" ref="R19:R26" si="26">IF(I19="ja",1,)+IF(I19="nej",0)+IF(I19="delvis",0.5)</f>
        <v>0</v>
      </c>
      <c r="S19" s="152">
        <f t="shared" ref="S19:S26" si="27">IF(J19="positivt",1,)+IF(J19="negativt",-1)+IF(J19="vet ej",-0.5)</f>
        <v>0</v>
      </c>
      <c r="T19" s="152">
        <f t="shared" ref="T19:T26" si="28">IF(K19="ja",1,)+IF(K19="nej",0)+IF(K19="delvis",0.5)</f>
        <v>0</v>
      </c>
      <c r="W19" s="152" t="s">
        <v>35</v>
      </c>
    </row>
    <row r="20" spans="1:24" ht="40" customHeight="1" x14ac:dyDescent="0.35">
      <c r="A20" s="80"/>
      <c r="B20" s="218"/>
      <c r="C20" s="104" t="s">
        <v>198</v>
      </c>
      <c r="D20" s="167" t="s">
        <v>56</v>
      </c>
      <c r="E20" s="168" t="s">
        <v>56</v>
      </c>
      <c r="F20" s="168" t="s">
        <v>56</v>
      </c>
      <c r="G20" s="169" t="s">
        <v>56</v>
      </c>
      <c r="H20" s="170" t="s">
        <v>56</v>
      </c>
      <c r="I20" s="169" t="s">
        <v>56</v>
      </c>
      <c r="J20" s="167" t="s">
        <v>56</v>
      </c>
      <c r="K20" s="169" t="s">
        <v>56</v>
      </c>
      <c r="L20" s="167"/>
      <c r="M20" s="152">
        <f t="shared" si="0"/>
        <v>0</v>
      </c>
      <c r="N20" s="152">
        <f t="shared" si="22"/>
        <v>0</v>
      </c>
      <c r="O20" s="152">
        <f t="shared" si="23"/>
        <v>0</v>
      </c>
      <c r="P20" s="152">
        <f t="shared" si="24"/>
        <v>0</v>
      </c>
      <c r="Q20" s="152">
        <f t="shared" si="25"/>
        <v>0</v>
      </c>
      <c r="R20" s="152">
        <f t="shared" si="26"/>
        <v>0</v>
      </c>
      <c r="S20" s="152">
        <f t="shared" si="27"/>
        <v>0</v>
      </c>
      <c r="T20" s="152">
        <f t="shared" si="28"/>
        <v>0</v>
      </c>
    </row>
    <row r="21" spans="1:24" ht="28" customHeight="1" x14ac:dyDescent="0.35">
      <c r="A21" s="80"/>
      <c r="B21" s="218"/>
      <c r="C21" s="81" t="s">
        <v>172</v>
      </c>
      <c r="D21" s="172" t="s">
        <v>56</v>
      </c>
      <c r="E21" s="173" t="s">
        <v>56</v>
      </c>
      <c r="F21" s="168" t="s">
        <v>56</v>
      </c>
      <c r="G21" s="174" t="s">
        <v>56</v>
      </c>
      <c r="H21" s="170" t="s">
        <v>56</v>
      </c>
      <c r="I21" s="174" t="s">
        <v>56</v>
      </c>
      <c r="J21" s="172" t="s">
        <v>56</v>
      </c>
      <c r="K21" s="174" t="s">
        <v>56</v>
      </c>
      <c r="L21" s="172"/>
      <c r="M21" s="152">
        <f t="shared" si="0"/>
        <v>0</v>
      </c>
      <c r="N21" s="152">
        <f t="shared" si="22"/>
        <v>0</v>
      </c>
      <c r="O21" s="152">
        <f t="shared" si="23"/>
        <v>0</v>
      </c>
      <c r="P21" s="152">
        <f t="shared" si="24"/>
        <v>0</v>
      </c>
      <c r="Q21" s="152">
        <f t="shared" si="25"/>
        <v>0</v>
      </c>
      <c r="R21" s="152">
        <f t="shared" si="26"/>
        <v>0</v>
      </c>
      <c r="S21" s="152">
        <f t="shared" si="27"/>
        <v>0</v>
      </c>
      <c r="T21" s="152">
        <f t="shared" si="28"/>
        <v>0</v>
      </c>
      <c r="W21" s="152" t="s">
        <v>56</v>
      </c>
    </row>
    <row r="22" spans="1:24" ht="28" customHeight="1" x14ac:dyDescent="0.35">
      <c r="A22" s="80"/>
      <c r="B22" s="220" t="s">
        <v>174</v>
      </c>
      <c r="C22" s="106" t="str">
        <f>C5</f>
        <v>Innehåller projektområdet, eller delar av det, natur- eller kulturmiljöer med lång kontinuitet (mer än 30 år)?</v>
      </c>
      <c r="D22" s="106" t="str">
        <f t="shared" ref="D22:K22" si="29">D5</f>
        <v>-</v>
      </c>
      <c r="E22" s="134" t="str">
        <f t="shared" si="29"/>
        <v>-</v>
      </c>
      <c r="F22" s="105" t="str">
        <f t="shared" si="29"/>
        <v>-</v>
      </c>
      <c r="G22" s="136" t="str">
        <f t="shared" si="29"/>
        <v>-</v>
      </c>
      <c r="H22" s="105" t="str">
        <f t="shared" si="29"/>
        <v>-</v>
      </c>
      <c r="I22" s="136" t="str">
        <f t="shared" si="29"/>
        <v>-</v>
      </c>
      <c r="J22" s="106" t="str">
        <f t="shared" si="29"/>
        <v>-</v>
      </c>
      <c r="K22" s="135" t="str">
        <f t="shared" si="29"/>
        <v>-</v>
      </c>
      <c r="L22" s="171"/>
      <c r="M22" s="152">
        <f t="shared" si="0"/>
        <v>0</v>
      </c>
      <c r="N22" s="152">
        <f t="shared" si="22"/>
        <v>0</v>
      </c>
      <c r="O22" s="152">
        <f t="shared" si="23"/>
        <v>0</v>
      </c>
      <c r="P22" s="152">
        <f t="shared" si="24"/>
        <v>0</v>
      </c>
      <c r="Q22" s="152">
        <f t="shared" si="25"/>
        <v>0</v>
      </c>
      <c r="R22" s="152">
        <f t="shared" si="26"/>
        <v>0</v>
      </c>
      <c r="S22" s="152">
        <f t="shared" si="27"/>
        <v>0</v>
      </c>
      <c r="T22" s="152">
        <f t="shared" si="28"/>
        <v>0</v>
      </c>
      <c r="W22" s="152" t="s">
        <v>33</v>
      </c>
    </row>
    <row r="23" spans="1:24" ht="28" customHeight="1" x14ac:dyDescent="0.35">
      <c r="A23" s="80"/>
      <c r="B23" s="221"/>
      <c r="C23" s="106" t="str">
        <f t="shared" ref="C23:C28" si="30">C8</f>
        <v>Finns det särskilt skyddsvärda träd?</v>
      </c>
      <c r="D23" s="106" t="str">
        <f t="shared" ref="D23:K23" si="31">D8</f>
        <v>-</v>
      </c>
      <c r="E23" s="134" t="str">
        <f t="shared" si="31"/>
        <v>-</v>
      </c>
      <c r="F23" s="106" t="str">
        <f t="shared" si="31"/>
        <v>-</v>
      </c>
      <c r="G23" s="136" t="str">
        <f t="shared" si="31"/>
        <v>-</v>
      </c>
      <c r="H23" s="106" t="str">
        <f t="shared" si="31"/>
        <v>-</v>
      </c>
      <c r="I23" s="136" t="str">
        <f t="shared" si="31"/>
        <v>-</v>
      </c>
      <c r="J23" s="106" t="str">
        <f t="shared" si="31"/>
        <v>-</v>
      </c>
      <c r="K23" s="135" t="str">
        <f t="shared" si="31"/>
        <v>-</v>
      </c>
      <c r="L23" s="171"/>
      <c r="M23" s="152">
        <f t="shared" si="0"/>
        <v>0</v>
      </c>
      <c r="N23" s="152">
        <f t="shared" si="22"/>
        <v>0</v>
      </c>
      <c r="O23" s="152">
        <f t="shared" si="23"/>
        <v>0</v>
      </c>
      <c r="P23" s="152">
        <f t="shared" si="24"/>
        <v>0</v>
      </c>
      <c r="Q23" s="152">
        <f t="shared" si="25"/>
        <v>0</v>
      </c>
      <c r="R23" s="152">
        <f t="shared" si="26"/>
        <v>0</v>
      </c>
      <c r="S23" s="152">
        <f t="shared" si="27"/>
        <v>0</v>
      </c>
      <c r="T23" s="152">
        <f t="shared" si="28"/>
        <v>0</v>
      </c>
      <c r="W23" s="152" t="s">
        <v>104</v>
      </c>
      <c r="X23" s="152">
        <v>1</v>
      </c>
    </row>
    <row r="24" spans="1:24" ht="28" customHeight="1" x14ac:dyDescent="0.35">
      <c r="A24" s="80"/>
      <c r="B24" s="221"/>
      <c r="C24" s="106" t="str">
        <f t="shared" si="30"/>
        <v>Finns det skyddsvärda träd?</v>
      </c>
      <c r="D24" s="106" t="str">
        <f t="shared" ref="D24:K24" si="32">D9</f>
        <v>-</v>
      </c>
      <c r="E24" s="134" t="str">
        <f t="shared" si="32"/>
        <v>-</v>
      </c>
      <c r="F24" s="106" t="str">
        <f t="shared" si="32"/>
        <v>-</v>
      </c>
      <c r="G24" s="136" t="str">
        <f t="shared" si="32"/>
        <v>-</v>
      </c>
      <c r="H24" s="106" t="str">
        <f t="shared" si="32"/>
        <v>-</v>
      </c>
      <c r="I24" s="136" t="str">
        <f t="shared" si="32"/>
        <v>-</v>
      </c>
      <c r="J24" s="106" t="str">
        <f t="shared" si="32"/>
        <v>-</v>
      </c>
      <c r="K24" s="135" t="str">
        <f t="shared" si="32"/>
        <v>-</v>
      </c>
      <c r="L24" s="171"/>
      <c r="M24" s="152">
        <f t="shared" si="0"/>
        <v>0</v>
      </c>
      <c r="N24" s="152">
        <f t="shared" si="22"/>
        <v>0</v>
      </c>
      <c r="O24" s="152">
        <f t="shared" si="23"/>
        <v>0</v>
      </c>
      <c r="P24" s="152">
        <f t="shared" si="24"/>
        <v>0</v>
      </c>
      <c r="Q24" s="152">
        <f t="shared" si="25"/>
        <v>0</v>
      </c>
      <c r="R24" s="152">
        <f t="shared" si="26"/>
        <v>0</v>
      </c>
      <c r="S24" s="152">
        <f t="shared" si="27"/>
        <v>0</v>
      </c>
      <c r="T24" s="152">
        <f t="shared" si="28"/>
        <v>0</v>
      </c>
      <c r="W24" s="152" t="s">
        <v>34</v>
      </c>
    </row>
    <row r="25" spans="1:24" ht="28" customHeight="1" x14ac:dyDescent="0.35">
      <c r="A25" s="80"/>
      <c r="B25" s="221"/>
      <c r="C25" s="106" t="str">
        <f t="shared" si="30"/>
        <v>Finns det alléer i området?</v>
      </c>
      <c r="D25" s="106" t="str">
        <f t="shared" ref="D25:K25" si="33">D10</f>
        <v>-</v>
      </c>
      <c r="E25" s="106" t="str">
        <f t="shared" si="33"/>
        <v>-</v>
      </c>
      <c r="F25" s="106" t="str">
        <f t="shared" si="33"/>
        <v>-</v>
      </c>
      <c r="G25" s="106" t="str">
        <f t="shared" si="33"/>
        <v>-</v>
      </c>
      <c r="H25" s="106" t="str">
        <f t="shared" si="33"/>
        <v>-</v>
      </c>
      <c r="I25" s="106" t="str">
        <f t="shared" si="33"/>
        <v>-</v>
      </c>
      <c r="J25" s="106" t="str">
        <f t="shared" si="33"/>
        <v>-</v>
      </c>
      <c r="K25" s="106" t="str">
        <f t="shared" si="33"/>
        <v>-</v>
      </c>
      <c r="L25" s="171"/>
      <c r="M25" s="152">
        <f t="shared" si="0"/>
        <v>0</v>
      </c>
      <c r="N25" s="152">
        <f t="shared" ref="N25" si="34">IF(E25="ja",2,)+IF(E25="vet ej",1,)</f>
        <v>0</v>
      </c>
      <c r="O25" s="152">
        <f t="shared" ref="O25" si="35">IF(F25="positivt",1,)+IF(F25="negativt",-1)+IF(F25="vet ej",-0.5)</f>
        <v>0</v>
      </c>
      <c r="P25" s="152">
        <f t="shared" ref="P25" si="36">IF(G25="ja",1,)+IF(G25="nej",0)+IF(G25="delvis",0.5)</f>
        <v>0</v>
      </c>
      <c r="Q25" s="152">
        <f t="shared" ref="Q25" si="37">IF(H25="positivt",1,)+IF(H25="negativt",-1)+IF(H25="vet ej",-0.5)</f>
        <v>0</v>
      </c>
      <c r="R25" s="152">
        <f t="shared" ref="R25" si="38">IF(I25="ja",1,)+IF(I25="nej",0)+IF(I25="delvis",0.5)</f>
        <v>0</v>
      </c>
      <c r="S25" s="152">
        <f t="shared" ref="S25" si="39">IF(J25="positivt",1,)+IF(J25="negativt",-1)+IF(J25="vet ej",-0.5)</f>
        <v>0</v>
      </c>
      <c r="T25" s="152">
        <f t="shared" ref="T25" si="40">IF(K25="ja",1,)+IF(K25="nej",0)+IF(K25="delvis",0.5)</f>
        <v>0</v>
      </c>
      <c r="W25" s="152" t="s">
        <v>35</v>
      </c>
    </row>
    <row r="26" spans="1:24" ht="28" customHeight="1" x14ac:dyDescent="0.35">
      <c r="A26" s="80"/>
      <c r="B26" s="222"/>
      <c r="C26" s="106" t="str">
        <f t="shared" si="30"/>
        <v>Innehåller området några andra generellt biotopskyddade strukturer (förutom alléer)?</v>
      </c>
      <c r="D26" s="106" t="str">
        <f t="shared" ref="D26:K26" si="41">D11</f>
        <v>-</v>
      </c>
      <c r="E26" s="134" t="str">
        <f t="shared" si="41"/>
        <v>-</v>
      </c>
      <c r="F26" s="106" t="str">
        <f t="shared" si="41"/>
        <v>-</v>
      </c>
      <c r="G26" s="136" t="str">
        <f t="shared" si="41"/>
        <v>-</v>
      </c>
      <c r="H26" s="106" t="str">
        <f t="shared" si="41"/>
        <v>-</v>
      </c>
      <c r="I26" s="136" t="str">
        <f t="shared" si="41"/>
        <v>-</v>
      </c>
      <c r="J26" s="106" t="str">
        <f t="shared" si="41"/>
        <v>-</v>
      </c>
      <c r="K26" s="135" t="str">
        <f t="shared" si="41"/>
        <v>-</v>
      </c>
      <c r="L26" s="179"/>
      <c r="M26" s="152">
        <f t="shared" si="0"/>
        <v>0</v>
      </c>
      <c r="N26" s="152">
        <f t="shared" si="22"/>
        <v>0</v>
      </c>
      <c r="O26" s="152">
        <f t="shared" si="23"/>
        <v>0</v>
      </c>
      <c r="P26" s="152">
        <f t="shared" si="24"/>
        <v>0</v>
      </c>
      <c r="Q26" s="152">
        <f t="shared" si="25"/>
        <v>0</v>
      </c>
      <c r="R26" s="152">
        <f t="shared" si="26"/>
        <v>0</v>
      </c>
      <c r="S26" s="152">
        <f t="shared" si="27"/>
        <v>0</v>
      </c>
      <c r="T26" s="152">
        <f t="shared" si="28"/>
        <v>0</v>
      </c>
    </row>
    <row r="27" spans="1:24" ht="28" customHeight="1" x14ac:dyDescent="0.35">
      <c r="A27" s="80"/>
      <c r="B27" s="222"/>
      <c r="C27" s="106" t="str">
        <f t="shared" si="30"/>
        <v>Innehåller området några nyckelarter? Innehåller området några signalarter? Innehåller området några rödlistade arter?</v>
      </c>
      <c r="D27" s="106" t="str">
        <f t="shared" ref="D27:K27" si="42">D12</f>
        <v>-</v>
      </c>
      <c r="E27" s="134" t="str">
        <f t="shared" si="42"/>
        <v>-</v>
      </c>
      <c r="F27" s="106" t="str">
        <f t="shared" si="42"/>
        <v>-</v>
      </c>
      <c r="G27" s="136" t="str">
        <f t="shared" si="42"/>
        <v>-</v>
      </c>
      <c r="H27" s="106" t="str">
        <f t="shared" si="42"/>
        <v>-</v>
      </c>
      <c r="I27" s="136" t="str">
        <f t="shared" si="42"/>
        <v>-</v>
      </c>
      <c r="J27" s="106" t="str">
        <f t="shared" si="42"/>
        <v>-</v>
      </c>
      <c r="K27" s="135" t="str">
        <f t="shared" si="42"/>
        <v>-</v>
      </c>
      <c r="L27" s="179"/>
      <c r="M27" s="152">
        <f t="shared" si="0"/>
        <v>0</v>
      </c>
      <c r="N27" s="152">
        <f t="shared" ref="N27:N47" si="43">IF(E27="ja",2,)+IF(E27="vet ej",1,)</f>
        <v>0</v>
      </c>
      <c r="O27" s="152">
        <f t="shared" ref="O27:O47" si="44">IF(F27="positivt",1,)+IF(F27="negativt",-1)+IF(F27="vet ej",-0.5)</f>
        <v>0</v>
      </c>
      <c r="P27" s="152">
        <f t="shared" ref="P27:P47" si="45">IF(G27="ja",1,)+IF(G27="nej",0)+IF(G27="delvis",0.5)</f>
        <v>0</v>
      </c>
      <c r="Q27" s="152">
        <f t="shared" ref="Q27:Q47" si="46">IF(H27="positivt",1,)+IF(H27="negativt",-1)+IF(H27="vet ej",-0.5)</f>
        <v>0</v>
      </c>
      <c r="R27" s="152">
        <f t="shared" ref="R27:R47" si="47">IF(I27="ja",1,)+IF(I27="nej",0)+IF(I27="delvis",0.5)</f>
        <v>0</v>
      </c>
      <c r="S27" s="152">
        <f t="shared" ref="S27:S47" si="48">IF(J27="positivt",1,)+IF(J27="negativt",-1)+IF(J27="vet ej",-0.5)</f>
        <v>0</v>
      </c>
      <c r="T27" s="152">
        <f t="shared" ref="T27:T47" si="49">IF(K27="ja",1,)+IF(K27="nej",0)+IF(K27="delvis",0.5)</f>
        <v>0</v>
      </c>
    </row>
    <row r="28" spans="1:24" ht="28" customHeight="1" x14ac:dyDescent="0.35">
      <c r="A28" s="80"/>
      <c r="B28" s="222"/>
      <c r="C28" s="106" t="str">
        <f t="shared" si="30"/>
        <v>Innehåller området arter, naturtyper eller miljöer som omfattas av nationella eller regionala åtgärdsprogram?</v>
      </c>
      <c r="D28" s="106" t="str">
        <f t="shared" ref="D28:K28" si="50">D13</f>
        <v>-</v>
      </c>
      <c r="E28" s="134" t="str">
        <f t="shared" si="50"/>
        <v>-</v>
      </c>
      <c r="F28" s="106" t="str">
        <f t="shared" si="50"/>
        <v>-</v>
      </c>
      <c r="G28" s="136" t="str">
        <f t="shared" si="50"/>
        <v>-</v>
      </c>
      <c r="H28" s="106" t="str">
        <f t="shared" si="50"/>
        <v>-</v>
      </c>
      <c r="I28" s="136" t="str">
        <f t="shared" si="50"/>
        <v>-</v>
      </c>
      <c r="J28" s="106" t="str">
        <f t="shared" si="50"/>
        <v>-</v>
      </c>
      <c r="K28" s="135" t="str">
        <f t="shared" si="50"/>
        <v>-</v>
      </c>
      <c r="L28" s="179"/>
      <c r="M28" s="152">
        <f t="shared" si="0"/>
        <v>0</v>
      </c>
      <c r="N28" s="152">
        <f t="shared" si="43"/>
        <v>0</v>
      </c>
      <c r="O28" s="152">
        <f t="shared" si="44"/>
        <v>0</v>
      </c>
      <c r="P28" s="152">
        <f t="shared" si="45"/>
        <v>0</v>
      </c>
      <c r="Q28" s="152">
        <f t="shared" si="46"/>
        <v>0</v>
      </c>
      <c r="R28" s="152">
        <f t="shared" si="47"/>
        <v>0</v>
      </c>
      <c r="S28" s="152">
        <f t="shared" si="48"/>
        <v>0</v>
      </c>
      <c r="T28" s="152">
        <f t="shared" si="49"/>
        <v>0</v>
      </c>
      <c r="W28" s="152" t="s">
        <v>56</v>
      </c>
    </row>
    <row r="29" spans="1:24" ht="28" customHeight="1" x14ac:dyDescent="0.35">
      <c r="A29" s="80"/>
      <c r="B29" s="222"/>
      <c r="C29" s="150" t="s">
        <v>262</v>
      </c>
      <c r="D29" s="167" t="s">
        <v>56</v>
      </c>
      <c r="E29" s="168" t="s">
        <v>56</v>
      </c>
      <c r="F29" s="167" t="s">
        <v>56</v>
      </c>
      <c r="G29" s="169" t="s">
        <v>56</v>
      </c>
      <c r="H29" s="167" t="s">
        <v>56</v>
      </c>
      <c r="I29" s="169" t="s">
        <v>56</v>
      </c>
      <c r="J29" s="167" t="s">
        <v>56</v>
      </c>
      <c r="K29" s="169" t="s">
        <v>56</v>
      </c>
      <c r="L29" s="179"/>
      <c r="M29" s="152">
        <f t="shared" si="0"/>
        <v>0</v>
      </c>
      <c r="N29" s="152">
        <f t="shared" ref="N29" si="51">IF(E29="ja",2,)+IF(E29="vet ej",1,)</f>
        <v>0</v>
      </c>
      <c r="O29" s="152">
        <f t="shared" ref="O29" si="52">IF(F29="positivt",1,)+IF(F29="negativt",-1)+IF(F29="vet ej",-0.5)</f>
        <v>0</v>
      </c>
      <c r="P29" s="152">
        <f t="shared" ref="P29" si="53">IF(G29="ja",1,)+IF(G29="nej",0)+IF(G29="delvis",0.5)</f>
        <v>0</v>
      </c>
      <c r="Q29" s="152">
        <f t="shared" ref="Q29" si="54">IF(H29="positivt",1,)+IF(H29="negativt",-1)+IF(H29="vet ej",-0.5)</f>
        <v>0</v>
      </c>
      <c r="R29" s="152">
        <f t="shared" ref="R29" si="55">IF(I29="ja",1,)+IF(I29="nej",0)+IF(I29="delvis",0.5)</f>
        <v>0</v>
      </c>
      <c r="S29" s="152">
        <f t="shared" ref="S29" si="56">IF(J29="positivt",1,)+IF(J29="negativt",-1)+IF(J29="vet ej",-0.5)</f>
        <v>0</v>
      </c>
      <c r="T29" s="152">
        <f t="shared" ref="T29" si="57">IF(K29="ja",1,)+IF(K29="nej",0)+IF(K29="delvis",0.5)</f>
        <v>0</v>
      </c>
      <c r="W29" s="152" t="s">
        <v>227</v>
      </c>
      <c r="X29" s="152">
        <v>0</v>
      </c>
    </row>
    <row r="30" spans="1:24" ht="28" customHeight="1" x14ac:dyDescent="0.35">
      <c r="A30" s="80"/>
      <c r="B30" s="222"/>
      <c r="C30" s="104" t="s">
        <v>249</v>
      </c>
      <c r="D30" s="167" t="s">
        <v>56</v>
      </c>
      <c r="E30" s="168" t="s">
        <v>56</v>
      </c>
      <c r="F30" s="167" t="s">
        <v>56</v>
      </c>
      <c r="G30" s="169" t="s">
        <v>56</v>
      </c>
      <c r="H30" s="167" t="s">
        <v>56</v>
      </c>
      <c r="I30" s="169" t="s">
        <v>56</v>
      </c>
      <c r="J30" s="167" t="s">
        <v>56</v>
      </c>
      <c r="K30" s="169" t="s">
        <v>56</v>
      </c>
      <c r="L30" s="179"/>
      <c r="M30" s="152">
        <f t="shared" si="0"/>
        <v>0</v>
      </c>
      <c r="N30" s="152">
        <f t="shared" si="43"/>
        <v>0</v>
      </c>
      <c r="O30" s="152">
        <f t="shared" si="44"/>
        <v>0</v>
      </c>
      <c r="P30" s="152">
        <f t="shared" si="45"/>
        <v>0</v>
      </c>
      <c r="Q30" s="152">
        <f t="shared" si="46"/>
        <v>0</v>
      </c>
      <c r="R30" s="152">
        <f t="shared" si="47"/>
        <v>0</v>
      </c>
      <c r="S30" s="152">
        <f t="shared" si="48"/>
        <v>0</v>
      </c>
      <c r="T30" s="152">
        <f t="shared" si="49"/>
        <v>0</v>
      </c>
      <c r="W30" s="152" t="s">
        <v>229</v>
      </c>
      <c r="X30" s="152">
        <v>1</v>
      </c>
    </row>
    <row r="31" spans="1:24" ht="28" customHeight="1" x14ac:dyDescent="0.35">
      <c r="A31" s="80"/>
      <c r="B31" s="223"/>
      <c r="C31" s="104" t="s">
        <v>110</v>
      </c>
      <c r="D31" s="167" t="s">
        <v>56</v>
      </c>
      <c r="E31" s="168" t="s">
        <v>56</v>
      </c>
      <c r="F31" s="172" t="s">
        <v>56</v>
      </c>
      <c r="G31" s="169" t="s">
        <v>56</v>
      </c>
      <c r="H31" s="167" t="s">
        <v>56</v>
      </c>
      <c r="I31" s="169" t="s">
        <v>56</v>
      </c>
      <c r="J31" s="172" t="s">
        <v>56</v>
      </c>
      <c r="K31" s="169" t="s">
        <v>56</v>
      </c>
      <c r="L31" s="172"/>
      <c r="M31" s="152">
        <f t="shared" si="0"/>
        <v>0</v>
      </c>
      <c r="N31" s="152">
        <f t="shared" si="43"/>
        <v>0</v>
      </c>
      <c r="O31" s="152">
        <f t="shared" si="44"/>
        <v>0</v>
      </c>
      <c r="P31" s="152">
        <f t="shared" si="45"/>
        <v>0</v>
      </c>
      <c r="Q31" s="152">
        <f t="shared" si="46"/>
        <v>0</v>
      </c>
      <c r="R31" s="152">
        <f t="shared" si="47"/>
        <v>0</v>
      </c>
      <c r="S31" s="152">
        <f t="shared" si="48"/>
        <v>0</v>
      </c>
      <c r="T31" s="152">
        <f t="shared" si="49"/>
        <v>0</v>
      </c>
      <c r="W31" s="152" t="s">
        <v>230</v>
      </c>
      <c r="X31" s="152">
        <v>2</v>
      </c>
    </row>
    <row r="32" spans="1:24" ht="28" customHeight="1" x14ac:dyDescent="0.35">
      <c r="A32" s="80"/>
      <c r="B32" s="217" t="s">
        <v>150</v>
      </c>
      <c r="C32" s="105" t="str">
        <f t="shared" ref="C32:K32" si="58">C4</f>
        <v>Innehåller projektområdet natur- eller kulturmiljöer som ger förutsättningar för biologisk mångfald?</v>
      </c>
      <c r="D32" s="105" t="str">
        <f t="shared" si="58"/>
        <v>-</v>
      </c>
      <c r="E32" s="123" t="str">
        <f t="shared" si="58"/>
        <v>-</v>
      </c>
      <c r="F32" s="106" t="str">
        <f t="shared" si="58"/>
        <v>-</v>
      </c>
      <c r="G32" s="137" t="str">
        <f t="shared" si="58"/>
        <v>-</v>
      </c>
      <c r="H32" s="105" t="str">
        <f t="shared" si="58"/>
        <v>-</v>
      </c>
      <c r="I32" s="137" t="str">
        <f t="shared" si="58"/>
        <v>-</v>
      </c>
      <c r="J32" s="106" t="str">
        <f t="shared" si="58"/>
        <v>-</v>
      </c>
      <c r="K32" s="125" t="str">
        <f t="shared" si="58"/>
        <v>-</v>
      </c>
      <c r="L32" s="181"/>
      <c r="M32" s="152">
        <f t="shared" si="0"/>
        <v>0</v>
      </c>
      <c r="N32" s="152">
        <f t="shared" si="43"/>
        <v>0</v>
      </c>
      <c r="O32" s="152">
        <f t="shared" si="44"/>
        <v>0</v>
      </c>
      <c r="P32" s="152">
        <f t="shared" si="45"/>
        <v>0</v>
      </c>
      <c r="Q32" s="152">
        <f t="shared" si="46"/>
        <v>0</v>
      </c>
      <c r="R32" s="152">
        <f t="shared" si="47"/>
        <v>0</v>
      </c>
      <c r="S32" s="152">
        <f t="shared" si="48"/>
        <v>0</v>
      </c>
      <c r="T32" s="152">
        <f t="shared" si="49"/>
        <v>0</v>
      </c>
      <c r="W32" s="152" t="s">
        <v>231</v>
      </c>
      <c r="X32" s="152">
        <v>3</v>
      </c>
    </row>
    <row r="33" spans="1:24" ht="28" customHeight="1" x14ac:dyDescent="0.35">
      <c r="A33" s="80"/>
      <c r="B33" s="224"/>
      <c r="C33" s="106" t="str">
        <f>C5</f>
        <v>Innehåller projektområdet, eller delar av det, natur- eller kulturmiljöer med lång kontinuitet (mer än 30 år)?</v>
      </c>
      <c r="D33" s="106" t="str">
        <f t="shared" ref="D33:K33" si="59">D5</f>
        <v>-</v>
      </c>
      <c r="E33" s="134" t="str">
        <f t="shared" si="59"/>
        <v>-</v>
      </c>
      <c r="F33" s="106" t="str">
        <f t="shared" si="59"/>
        <v>-</v>
      </c>
      <c r="G33" s="136" t="str">
        <f t="shared" si="59"/>
        <v>-</v>
      </c>
      <c r="H33" s="106" t="str">
        <f t="shared" si="59"/>
        <v>-</v>
      </c>
      <c r="I33" s="136" t="str">
        <f t="shared" si="59"/>
        <v>-</v>
      </c>
      <c r="J33" s="106" t="str">
        <f t="shared" si="59"/>
        <v>-</v>
      </c>
      <c r="K33" s="135" t="str">
        <f t="shared" si="59"/>
        <v>-</v>
      </c>
      <c r="L33" s="181"/>
      <c r="M33" s="152">
        <f t="shared" si="0"/>
        <v>0</v>
      </c>
      <c r="N33" s="152">
        <f t="shared" si="43"/>
        <v>0</v>
      </c>
      <c r="O33" s="152">
        <f t="shared" si="44"/>
        <v>0</v>
      </c>
      <c r="P33" s="152">
        <f t="shared" si="45"/>
        <v>0</v>
      </c>
      <c r="Q33" s="152">
        <f t="shared" si="46"/>
        <v>0</v>
      </c>
      <c r="R33" s="152">
        <f t="shared" si="47"/>
        <v>0</v>
      </c>
      <c r="S33" s="152">
        <f t="shared" si="48"/>
        <v>0</v>
      </c>
      <c r="T33" s="152">
        <f t="shared" si="49"/>
        <v>0</v>
      </c>
    </row>
    <row r="34" spans="1:24" ht="28" customHeight="1" x14ac:dyDescent="0.35">
      <c r="A34" s="80"/>
      <c r="B34" s="224"/>
      <c r="C34" s="106" t="str">
        <f>C6</f>
        <v xml:space="preserve">Finns konnektivitet i området, dvs innehåller projektområdet natur- eller kulturmiljöer som hänger ihop med andra natur- eller kulturmiljöer utanför projektområdet? </v>
      </c>
      <c r="D34" s="106" t="str">
        <f t="shared" ref="D34:K34" si="60">D6</f>
        <v>-</v>
      </c>
      <c r="E34" s="134" t="str">
        <f t="shared" si="60"/>
        <v>-</v>
      </c>
      <c r="F34" s="106" t="str">
        <f t="shared" si="60"/>
        <v>-</v>
      </c>
      <c r="G34" s="136" t="str">
        <f t="shared" si="60"/>
        <v>-</v>
      </c>
      <c r="H34" s="106" t="str">
        <f t="shared" si="60"/>
        <v>-</v>
      </c>
      <c r="I34" s="136" t="str">
        <f t="shared" si="60"/>
        <v>-</v>
      </c>
      <c r="J34" s="106" t="str">
        <f t="shared" si="60"/>
        <v>-</v>
      </c>
      <c r="K34" s="135" t="str">
        <f t="shared" si="60"/>
        <v>-</v>
      </c>
      <c r="L34" s="181"/>
      <c r="M34" s="152">
        <f t="shared" si="0"/>
        <v>0</v>
      </c>
      <c r="N34" s="152">
        <f t="shared" si="43"/>
        <v>0</v>
      </c>
      <c r="O34" s="152">
        <f t="shared" si="44"/>
        <v>0</v>
      </c>
      <c r="P34" s="152">
        <f t="shared" si="45"/>
        <v>0</v>
      </c>
      <c r="Q34" s="152">
        <f t="shared" si="46"/>
        <v>0</v>
      </c>
      <c r="R34" s="152">
        <f t="shared" si="47"/>
        <v>0</v>
      </c>
      <c r="S34" s="152">
        <f t="shared" si="48"/>
        <v>0</v>
      </c>
      <c r="T34" s="152">
        <f t="shared" si="49"/>
        <v>0</v>
      </c>
      <c r="W34" s="152" t="s">
        <v>56</v>
      </c>
    </row>
    <row r="35" spans="1:24" ht="28" customHeight="1" x14ac:dyDescent="0.35">
      <c r="A35" s="80"/>
      <c r="B35" s="224"/>
      <c r="C35" s="106" t="str">
        <f>C7</f>
        <v>Innehåller projektområdet en för regionen ovanlig naturtyp?</v>
      </c>
      <c r="D35" s="106" t="str">
        <f t="shared" ref="D35:K35" si="61">D7</f>
        <v>-</v>
      </c>
      <c r="E35" s="134" t="str">
        <f t="shared" si="61"/>
        <v>-</v>
      </c>
      <c r="F35" s="106" t="str">
        <f t="shared" si="61"/>
        <v>-</v>
      </c>
      <c r="G35" s="136" t="str">
        <f t="shared" si="61"/>
        <v>-</v>
      </c>
      <c r="H35" s="106" t="str">
        <f t="shared" si="61"/>
        <v>-</v>
      </c>
      <c r="I35" s="136" t="str">
        <f t="shared" si="61"/>
        <v>-</v>
      </c>
      <c r="J35" s="106" t="str">
        <f t="shared" si="61"/>
        <v>-</v>
      </c>
      <c r="K35" s="135" t="str">
        <f t="shared" si="61"/>
        <v>-</v>
      </c>
      <c r="L35" s="181"/>
      <c r="M35" s="152">
        <f t="shared" si="0"/>
        <v>0</v>
      </c>
      <c r="N35" s="152">
        <f t="shared" si="43"/>
        <v>0</v>
      </c>
      <c r="O35" s="152">
        <f t="shared" si="44"/>
        <v>0</v>
      </c>
      <c r="P35" s="152">
        <f t="shared" si="45"/>
        <v>0</v>
      </c>
      <c r="Q35" s="152">
        <f t="shared" si="46"/>
        <v>0</v>
      </c>
      <c r="R35" s="152">
        <f t="shared" si="47"/>
        <v>0</v>
      </c>
      <c r="S35" s="152">
        <f t="shared" si="48"/>
        <v>0</v>
      </c>
      <c r="T35" s="152">
        <f t="shared" si="49"/>
        <v>0</v>
      </c>
      <c r="W35" s="152" t="s">
        <v>33</v>
      </c>
    </row>
    <row r="36" spans="1:24" ht="28" customHeight="1" x14ac:dyDescent="0.35">
      <c r="A36" s="80"/>
      <c r="B36" s="224"/>
      <c r="C36" s="106" t="str">
        <f>C8</f>
        <v>Finns det särskilt skyddsvärda träd?</v>
      </c>
      <c r="D36" s="106" t="str">
        <f t="shared" ref="D36:K36" si="62">D8</f>
        <v>-</v>
      </c>
      <c r="E36" s="134" t="str">
        <f t="shared" si="62"/>
        <v>-</v>
      </c>
      <c r="F36" s="106" t="str">
        <f t="shared" si="62"/>
        <v>-</v>
      </c>
      <c r="G36" s="136" t="str">
        <f t="shared" si="62"/>
        <v>-</v>
      </c>
      <c r="H36" s="106" t="str">
        <f t="shared" si="62"/>
        <v>-</v>
      </c>
      <c r="I36" s="136" t="str">
        <f t="shared" si="62"/>
        <v>-</v>
      </c>
      <c r="J36" s="106" t="str">
        <f t="shared" si="62"/>
        <v>-</v>
      </c>
      <c r="K36" s="135" t="str">
        <f t="shared" si="62"/>
        <v>-</v>
      </c>
      <c r="L36" s="181"/>
      <c r="M36" s="152">
        <f t="shared" ref="M36:M56" si="63">VLOOKUP(D36,$W$4:$X$98,2,FALSE)</f>
        <v>0</v>
      </c>
      <c r="N36" s="152">
        <f t="shared" si="43"/>
        <v>0</v>
      </c>
      <c r="O36" s="152">
        <f t="shared" si="44"/>
        <v>0</v>
      </c>
      <c r="P36" s="152">
        <f t="shared" si="45"/>
        <v>0</v>
      </c>
      <c r="Q36" s="152">
        <f t="shared" si="46"/>
        <v>0</v>
      </c>
      <c r="R36" s="152">
        <f t="shared" si="47"/>
        <v>0</v>
      </c>
      <c r="S36" s="152">
        <f t="shared" si="48"/>
        <v>0</v>
      </c>
      <c r="T36" s="152">
        <f t="shared" si="49"/>
        <v>0</v>
      </c>
      <c r="W36" s="152" t="s">
        <v>104</v>
      </c>
    </row>
    <row r="37" spans="1:24" ht="28" customHeight="1" x14ac:dyDescent="0.35">
      <c r="A37" s="80"/>
      <c r="B37" s="224"/>
      <c r="C37" s="106" t="str">
        <f>C9</f>
        <v>Finns det skyddsvärda träd?</v>
      </c>
      <c r="D37" s="106" t="str">
        <f t="shared" ref="D37:K37" si="64">D9</f>
        <v>-</v>
      </c>
      <c r="E37" s="134" t="str">
        <f t="shared" si="64"/>
        <v>-</v>
      </c>
      <c r="F37" s="106" t="str">
        <f t="shared" si="64"/>
        <v>-</v>
      </c>
      <c r="G37" s="136" t="str">
        <f t="shared" si="64"/>
        <v>-</v>
      </c>
      <c r="H37" s="106" t="str">
        <f t="shared" si="64"/>
        <v>-</v>
      </c>
      <c r="I37" s="136" t="str">
        <f t="shared" si="64"/>
        <v>-</v>
      </c>
      <c r="J37" s="106" t="str">
        <f t="shared" si="64"/>
        <v>-</v>
      </c>
      <c r="K37" s="135" t="str">
        <f t="shared" si="64"/>
        <v>-</v>
      </c>
      <c r="L37" s="182"/>
      <c r="M37" s="152">
        <f t="shared" si="63"/>
        <v>0</v>
      </c>
      <c r="N37" s="152">
        <f t="shared" si="43"/>
        <v>0</v>
      </c>
      <c r="O37" s="152">
        <f t="shared" si="44"/>
        <v>0</v>
      </c>
      <c r="P37" s="152">
        <f t="shared" si="45"/>
        <v>0</v>
      </c>
      <c r="Q37" s="152">
        <f t="shared" si="46"/>
        <v>0</v>
      </c>
      <c r="R37" s="152">
        <f t="shared" si="47"/>
        <v>0</v>
      </c>
      <c r="S37" s="152">
        <f t="shared" si="48"/>
        <v>0</v>
      </c>
      <c r="T37" s="152">
        <f t="shared" si="49"/>
        <v>0</v>
      </c>
      <c r="W37" s="152" t="s">
        <v>235</v>
      </c>
      <c r="X37" s="152">
        <v>0</v>
      </c>
    </row>
    <row r="38" spans="1:24" ht="28" customHeight="1" x14ac:dyDescent="0.35">
      <c r="A38" s="80"/>
      <c r="B38" s="224"/>
      <c r="C38" s="106" t="str">
        <f>C11</f>
        <v>Innehåller området några andra generellt biotopskyddade strukturer (förutom alléer)?</v>
      </c>
      <c r="D38" s="106" t="str">
        <f t="shared" ref="D38:K38" si="65">D11</f>
        <v>-</v>
      </c>
      <c r="E38" s="134" t="str">
        <f t="shared" si="65"/>
        <v>-</v>
      </c>
      <c r="F38" s="106" t="str">
        <f t="shared" si="65"/>
        <v>-</v>
      </c>
      <c r="G38" s="136" t="str">
        <f t="shared" si="65"/>
        <v>-</v>
      </c>
      <c r="H38" s="106" t="str">
        <f t="shared" si="65"/>
        <v>-</v>
      </c>
      <c r="I38" s="136" t="str">
        <f t="shared" si="65"/>
        <v>-</v>
      </c>
      <c r="J38" s="106" t="str">
        <f t="shared" si="65"/>
        <v>-</v>
      </c>
      <c r="K38" s="135" t="str">
        <f t="shared" si="65"/>
        <v>-</v>
      </c>
      <c r="L38" s="181"/>
      <c r="M38" s="152">
        <f t="shared" si="63"/>
        <v>0</v>
      </c>
      <c r="N38" s="152">
        <f t="shared" si="43"/>
        <v>0</v>
      </c>
      <c r="O38" s="152">
        <f t="shared" si="44"/>
        <v>0</v>
      </c>
      <c r="P38" s="152">
        <f t="shared" si="45"/>
        <v>0</v>
      </c>
      <c r="Q38" s="152">
        <f t="shared" si="46"/>
        <v>0</v>
      </c>
      <c r="R38" s="152">
        <f t="shared" si="47"/>
        <v>0</v>
      </c>
      <c r="S38" s="152">
        <f t="shared" si="48"/>
        <v>0</v>
      </c>
      <c r="T38" s="152">
        <f t="shared" si="49"/>
        <v>0</v>
      </c>
      <c r="W38" s="152" t="s">
        <v>35</v>
      </c>
    </row>
    <row r="39" spans="1:24" ht="28" customHeight="1" x14ac:dyDescent="0.35">
      <c r="A39" s="80"/>
      <c r="B39" s="224"/>
      <c r="C39" s="106" t="str">
        <f>C12</f>
        <v>Innehåller området några nyckelarter? Innehåller området några signalarter? Innehåller området några rödlistade arter?</v>
      </c>
      <c r="D39" s="106" t="str">
        <f t="shared" ref="D39:K39" si="66">D12</f>
        <v>-</v>
      </c>
      <c r="E39" s="134" t="str">
        <f t="shared" si="66"/>
        <v>-</v>
      </c>
      <c r="F39" s="106" t="str">
        <f t="shared" si="66"/>
        <v>-</v>
      </c>
      <c r="G39" s="136" t="str">
        <f t="shared" si="66"/>
        <v>-</v>
      </c>
      <c r="H39" s="106" t="str">
        <f t="shared" si="66"/>
        <v>-</v>
      </c>
      <c r="I39" s="136" t="str">
        <f t="shared" si="66"/>
        <v>-</v>
      </c>
      <c r="J39" s="106" t="str">
        <f t="shared" si="66"/>
        <v>-</v>
      </c>
      <c r="K39" s="135" t="str">
        <f t="shared" si="66"/>
        <v>-</v>
      </c>
      <c r="L39" s="181"/>
      <c r="M39" s="152">
        <f t="shared" si="63"/>
        <v>0</v>
      </c>
      <c r="N39" s="152">
        <f t="shared" si="43"/>
        <v>0</v>
      </c>
      <c r="O39" s="152">
        <f t="shared" si="44"/>
        <v>0</v>
      </c>
      <c r="P39" s="152">
        <f t="shared" si="45"/>
        <v>0</v>
      </c>
      <c r="Q39" s="152">
        <f t="shared" si="46"/>
        <v>0</v>
      </c>
      <c r="R39" s="152">
        <f t="shared" si="47"/>
        <v>0</v>
      </c>
      <c r="S39" s="152">
        <f t="shared" si="48"/>
        <v>0</v>
      </c>
      <c r="T39" s="152">
        <f t="shared" si="49"/>
        <v>0</v>
      </c>
    </row>
    <row r="40" spans="1:24" ht="28" customHeight="1" x14ac:dyDescent="0.35">
      <c r="A40" s="80"/>
      <c r="B40" s="224"/>
      <c r="C40" s="106" t="str">
        <f>C13</f>
        <v>Innehåller området arter, naturtyper eller miljöer som omfattas av nationella eller regionala åtgärdsprogram?</v>
      </c>
      <c r="D40" s="106" t="str">
        <f t="shared" ref="D40:K40" si="67">D13</f>
        <v>-</v>
      </c>
      <c r="E40" s="134" t="str">
        <f t="shared" si="67"/>
        <v>-</v>
      </c>
      <c r="F40" s="106" t="str">
        <f t="shared" si="67"/>
        <v>-</v>
      </c>
      <c r="G40" s="136" t="str">
        <f t="shared" si="67"/>
        <v>-</v>
      </c>
      <c r="H40" s="106" t="str">
        <f t="shared" si="67"/>
        <v>-</v>
      </c>
      <c r="I40" s="136" t="str">
        <f t="shared" si="67"/>
        <v>-</v>
      </c>
      <c r="J40" s="106" t="str">
        <f t="shared" si="67"/>
        <v>-</v>
      </c>
      <c r="K40" s="135" t="str">
        <f t="shared" si="67"/>
        <v>-</v>
      </c>
      <c r="L40" s="181"/>
      <c r="M40" s="152">
        <f t="shared" si="63"/>
        <v>0</v>
      </c>
      <c r="N40" s="152">
        <f t="shared" si="43"/>
        <v>0</v>
      </c>
      <c r="O40" s="152">
        <f t="shared" si="44"/>
        <v>0</v>
      </c>
      <c r="P40" s="152">
        <f t="shared" si="45"/>
        <v>0</v>
      </c>
      <c r="Q40" s="152">
        <f t="shared" si="46"/>
        <v>0</v>
      </c>
      <c r="R40" s="152">
        <f t="shared" si="47"/>
        <v>0</v>
      </c>
      <c r="S40" s="152">
        <f t="shared" si="48"/>
        <v>0</v>
      </c>
      <c r="T40" s="152">
        <f t="shared" si="49"/>
        <v>0</v>
      </c>
      <c r="W40" s="152" t="s">
        <v>56</v>
      </c>
    </row>
    <row r="41" spans="1:24" ht="28" customHeight="1" x14ac:dyDescent="0.35">
      <c r="A41" s="80"/>
      <c r="B41" s="224"/>
      <c r="C41" s="106" t="str">
        <f>C14</f>
        <v>Finns det öppen vattenyta i eller i direkt anslutning till området?</v>
      </c>
      <c r="D41" s="106" t="str">
        <f t="shared" ref="D41:K41" si="68">D14</f>
        <v>-</v>
      </c>
      <c r="E41" s="134" t="str">
        <f t="shared" si="68"/>
        <v>-</v>
      </c>
      <c r="F41" s="106" t="str">
        <f t="shared" si="68"/>
        <v>-</v>
      </c>
      <c r="G41" s="136" t="str">
        <f t="shared" si="68"/>
        <v>-</v>
      </c>
      <c r="H41" s="106" t="str">
        <f t="shared" si="68"/>
        <v>-</v>
      </c>
      <c r="I41" s="136" t="str">
        <f t="shared" si="68"/>
        <v>-</v>
      </c>
      <c r="J41" s="106" t="str">
        <f t="shared" si="68"/>
        <v>-</v>
      </c>
      <c r="K41" s="135" t="str">
        <f t="shared" si="68"/>
        <v>-</v>
      </c>
      <c r="L41" s="181"/>
      <c r="M41" s="152">
        <f t="shared" si="63"/>
        <v>0</v>
      </c>
      <c r="N41" s="152">
        <f t="shared" si="43"/>
        <v>0</v>
      </c>
      <c r="O41" s="152">
        <f t="shared" si="44"/>
        <v>0</v>
      </c>
      <c r="P41" s="152">
        <f t="shared" si="45"/>
        <v>0</v>
      </c>
      <c r="Q41" s="152">
        <f t="shared" si="46"/>
        <v>0</v>
      </c>
      <c r="R41" s="152">
        <f t="shared" si="47"/>
        <v>0</v>
      </c>
      <c r="S41" s="152">
        <f t="shared" si="48"/>
        <v>0</v>
      </c>
      <c r="T41" s="152">
        <f t="shared" si="49"/>
        <v>0</v>
      </c>
      <c r="W41" s="152" t="s">
        <v>33</v>
      </c>
    </row>
    <row r="42" spans="1:24" ht="28" customHeight="1" x14ac:dyDescent="0.35">
      <c r="A42" s="80"/>
      <c r="B42" s="224"/>
      <c r="C42" s="106" t="str">
        <f>C31</f>
        <v>Finns det områden som är fria från ljusföroreningar?</v>
      </c>
      <c r="D42" s="106" t="str">
        <f t="shared" ref="D42:K42" si="69">D31</f>
        <v>-</v>
      </c>
      <c r="E42" s="134" t="str">
        <f t="shared" si="69"/>
        <v>-</v>
      </c>
      <c r="F42" s="106" t="str">
        <f t="shared" si="69"/>
        <v>-</v>
      </c>
      <c r="G42" s="136" t="str">
        <f t="shared" si="69"/>
        <v>-</v>
      </c>
      <c r="H42" s="106" t="str">
        <f t="shared" si="69"/>
        <v>-</v>
      </c>
      <c r="I42" s="136" t="str">
        <f t="shared" si="69"/>
        <v>-</v>
      </c>
      <c r="J42" s="106" t="str">
        <f t="shared" si="69"/>
        <v>-</v>
      </c>
      <c r="K42" s="135" t="str">
        <f t="shared" si="69"/>
        <v>-</v>
      </c>
      <c r="L42" s="181"/>
      <c r="M42" s="152">
        <f t="shared" si="63"/>
        <v>0</v>
      </c>
      <c r="N42" s="152">
        <f t="shared" si="43"/>
        <v>0</v>
      </c>
      <c r="O42" s="152">
        <f t="shared" si="44"/>
        <v>0</v>
      </c>
      <c r="P42" s="152">
        <f t="shared" si="45"/>
        <v>0</v>
      </c>
      <c r="Q42" s="152">
        <f t="shared" si="46"/>
        <v>0</v>
      </c>
      <c r="R42" s="152">
        <f t="shared" si="47"/>
        <v>0</v>
      </c>
      <c r="S42" s="152">
        <f t="shared" si="48"/>
        <v>0</v>
      </c>
      <c r="T42" s="152">
        <f t="shared" si="49"/>
        <v>0</v>
      </c>
      <c r="W42" s="152" t="s">
        <v>104</v>
      </c>
    </row>
    <row r="43" spans="1:24" ht="40" customHeight="1" x14ac:dyDescent="0.35">
      <c r="A43" s="80"/>
      <c r="B43" s="224"/>
      <c r="C43" s="13" t="s">
        <v>175</v>
      </c>
      <c r="D43" s="167" t="s">
        <v>56</v>
      </c>
      <c r="E43" s="168" t="s">
        <v>56</v>
      </c>
      <c r="F43" s="167" t="s">
        <v>56</v>
      </c>
      <c r="G43" s="169" t="s">
        <v>56</v>
      </c>
      <c r="H43" s="167" t="s">
        <v>56</v>
      </c>
      <c r="I43" s="169" t="s">
        <v>56</v>
      </c>
      <c r="J43" s="167" t="s">
        <v>56</v>
      </c>
      <c r="K43" s="169" t="s">
        <v>56</v>
      </c>
      <c r="L43" s="179"/>
      <c r="M43" s="152">
        <f t="shared" si="63"/>
        <v>0</v>
      </c>
      <c r="N43" s="152">
        <f t="shared" si="43"/>
        <v>0</v>
      </c>
      <c r="O43" s="152">
        <f t="shared" si="44"/>
        <v>0</v>
      </c>
      <c r="P43" s="152">
        <f t="shared" si="45"/>
        <v>0</v>
      </c>
      <c r="Q43" s="152">
        <f t="shared" si="46"/>
        <v>0</v>
      </c>
      <c r="R43" s="152">
        <f t="shared" si="47"/>
        <v>0</v>
      </c>
      <c r="S43" s="152">
        <f t="shared" si="48"/>
        <v>0</v>
      </c>
      <c r="T43" s="152">
        <f t="shared" si="49"/>
        <v>0</v>
      </c>
      <c r="W43" s="152" t="s">
        <v>236</v>
      </c>
      <c r="X43" s="152">
        <v>0</v>
      </c>
    </row>
    <row r="44" spans="1:24" ht="28" customHeight="1" x14ac:dyDescent="0.35">
      <c r="A44" s="80"/>
      <c r="B44" s="225"/>
      <c r="C44" s="13" t="s">
        <v>176</v>
      </c>
      <c r="D44" s="167" t="s">
        <v>56</v>
      </c>
      <c r="E44" s="168" t="s">
        <v>56</v>
      </c>
      <c r="F44" s="167" t="s">
        <v>56</v>
      </c>
      <c r="G44" s="169" t="s">
        <v>56</v>
      </c>
      <c r="H44" s="167" t="s">
        <v>56</v>
      </c>
      <c r="I44" s="169" t="s">
        <v>56</v>
      </c>
      <c r="J44" s="172" t="s">
        <v>56</v>
      </c>
      <c r="K44" s="169" t="s">
        <v>56</v>
      </c>
      <c r="L44" s="183"/>
      <c r="M44" s="152">
        <f t="shared" si="63"/>
        <v>0</v>
      </c>
      <c r="N44" s="152">
        <f t="shared" si="43"/>
        <v>0</v>
      </c>
      <c r="O44" s="152">
        <f t="shared" si="44"/>
        <v>0</v>
      </c>
      <c r="P44" s="152">
        <f t="shared" si="45"/>
        <v>0</v>
      </c>
      <c r="Q44" s="152">
        <f t="shared" si="46"/>
        <v>0</v>
      </c>
      <c r="R44" s="152">
        <f t="shared" si="47"/>
        <v>0</v>
      </c>
      <c r="S44" s="152">
        <f t="shared" si="48"/>
        <v>0</v>
      </c>
      <c r="T44" s="152">
        <f t="shared" si="49"/>
        <v>0</v>
      </c>
      <c r="W44" s="152" t="s">
        <v>35</v>
      </c>
    </row>
    <row r="45" spans="1:24" ht="28" customHeight="1" x14ac:dyDescent="0.35">
      <c r="A45" s="80"/>
      <c r="B45" s="220" t="s">
        <v>151</v>
      </c>
      <c r="C45" s="107" t="s">
        <v>177</v>
      </c>
      <c r="D45" s="163" t="s">
        <v>56</v>
      </c>
      <c r="E45" s="164" t="s">
        <v>56</v>
      </c>
      <c r="F45" s="163" t="s">
        <v>56</v>
      </c>
      <c r="G45" s="165" t="s">
        <v>56</v>
      </c>
      <c r="H45" s="163" t="s">
        <v>56</v>
      </c>
      <c r="I45" s="165" t="s">
        <v>56</v>
      </c>
      <c r="J45" s="163" t="s">
        <v>56</v>
      </c>
      <c r="K45" s="165" t="s">
        <v>56</v>
      </c>
      <c r="L45" s="184"/>
      <c r="M45" s="152">
        <f t="shared" si="63"/>
        <v>0</v>
      </c>
      <c r="N45" s="152">
        <f t="shared" si="43"/>
        <v>0</v>
      </c>
      <c r="O45" s="152">
        <f t="shared" si="44"/>
        <v>0</v>
      </c>
      <c r="P45" s="152">
        <f t="shared" si="45"/>
        <v>0</v>
      </c>
      <c r="Q45" s="152">
        <f t="shared" si="46"/>
        <v>0</v>
      </c>
      <c r="R45" s="152">
        <f t="shared" si="47"/>
        <v>0</v>
      </c>
      <c r="S45" s="152">
        <f t="shared" si="48"/>
        <v>0</v>
      </c>
      <c r="T45" s="152">
        <f t="shared" si="49"/>
        <v>0</v>
      </c>
    </row>
    <row r="46" spans="1:24" ht="28" customHeight="1" x14ac:dyDescent="0.35">
      <c r="A46" s="80"/>
      <c r="B46" s="221"/>
      <c r="C46" s="13" t="s">
        <v>232</v>
      </c>
      <c r="D46" s="167" t="s">
        <v>56</v>
      </c>
      <c r="E46" s="168" t="s">
        <v>56</v>
      </c>
      <c r="F46" s="167" t="s">
        <v>56</v>
      </c>
      <c r="G46" s="169" t="s">
        <v>56</v>
      </c>
      <c r="H46" s="167" t="s">
        <v>56</v>
      </c>
      <c r="I46" s="169" t="s">
        <v>56</v>
      </c>
      <c r="J46" s="167" t="s">
        <v>56</v>
      </c>
      <c r="K46" s="169" t="s">
        <v>56</v>
      </c>
      <c r="L46" s="175"/>
      <c r="M46" s="152">
        <f t="shared" si="63"/>
        <v>0</v>
      </c>
      <c r="N46" s="152">
        <f t="shared" si="43"/>
        <v>0</v>
      </c>
      <c r="O46" s="152">
        <f t="shared" si="44"/>
        <v>0</v>
      </c>
      <c r="P46" s="152">
        <f t="shared" si="45"/>
        <v>0</v>
      </c>
      <c r="Q46" s="152">
        <f t="shared" si="46"/>
        <v>0</v>
      </c>
      <c r="R46" s="152">
        <f t="shared" si="47"/>
        <v>0</v>
      </c>
      <c r="S46" s="152">
        <f t="shared" si="48"/>
        <v>0</v>
      </c>
      <c r="T46" s="152">
        <f t="shared" si="49"/>
        <v>0</v>
      </c>
      <c r="W46" s="152" t="s">
        <v>56</v>
      </c>
    </row>
    <row r="47" spans="1:24" ht="28" customHeight="1" x14ac:dyDescent="0.35">
      <c r="A47" s="80"/>
      <c r="B47" s="221"/>
      <c r="C47" s="13" t="s">
        <v>178</v>
      </c>
      <c r="D47" s="167" t="s">
        <v>56</v>
      </c>
      <c r="E47" s="168" t="s">
        <v>56</v>
      </c>
      <c r="F47" s="167" t="s">
        <v>56</v>
      </c>
      <c r="G47" s="169" t="s">
        <v>56</v>
      </c>
      <c r="H47" s="167" t="s">
        <v>56</v>
      </c>
      <c r="I47" s="169" t="s">
        <v>56</v>
      </c>
      <c r="J47" s="167" t="s">
        <v>56</v>
      </c>
      <c r="K47" s="169" t="s">
        <v>56</v>
      </c>
      <c r="L47" s="175"/>
      <c r="M47" s="152">
        <f t="shared" si="63"/>
        <v>0</v>
      </c>
      <c r="N47" s="152">
        <f t="shared" si="43"/>
        <v>0</v>
      </c>
      <c r="O47" s="152">
        <f t="shared" si="44"/>
        <v>0</v>
      </c>
      <c r="P47" s="152">
        <f t="shared" si="45"/>
        <v>0</v>
      </c>
      <c r="Q47" s="152">
        <f t="shared" si="46"/>
        <v>0</v>
      </c>
      <c r="R47" s="152">
        <f t="shared" si="47"/>
        <v>0</v>
      </c>
      <c r="S47" s="152">
        <f t="shared" si="48"/>
        <v>0</v>
      </c>
      <c r="T47" s="152">
        <f t="shared" si="49"/>
        <v>0</v>
      </c>
      <c r="W47" s="152" t="s">
        <v>33</v>
      </c>
      <c r="X47" s="152">
        <v>3</v>
      </c>
    </row>
    <row r="48" spans="1:24" ht="28" customHeight="1" x14ac:dyDescent="0.35">
      <c r="A48" s="80"/>
      <c r="B48" s="221"/>
      <c r="C48" s="13" t="s">
        <v>226</v>
      </c>
      <c r="D48" s="167" t="s">
        <v>56</v>
      </c>
      <c r="E48" s="168" t="s">
        <v>56</v>
      </c>
      <c r="F48" s="167" t="s">
        <v>56</v>
      </c>
      <c r="G48" s="169" t="s">
        <v>56</v>
      </c>
      <c r="H48" s="167" t="s">
        <v>56</v>
      </c>
      <c r="I48" s="169" t="s">
        <v>56</v>
      </c>
      <c r="J48" s="167" t="s">
        <v>56</v>
      </c>
      <c r="K48" s="169" t="s">
        <v>56</v>
      </c>
      <c r="L48" s="175"/>
      <c r="M48" s="152">
        <f t="shared" si="63"/>
        <v>0</v>
      </c>
      <c r="N48" s="152">
        <f t="shared" ref="N48:N56" si="70">IF(E48="ja",2,)+IF(E48="vet ej",1,)</f>
        <v>0</v>
      </c>
      <c r="O48" s="152">
        <f t="shared" ref="O48:O56" si="71">IF(F48="positivt",1,)+IF(F48="negativt",-1)+IF(F48="vet ej",-0.5)</f>
        <v>0</v>
      </c>
      <c r="P48" s="152">
        <f t="shared" ref="P48:P56" si="72">IF(G48="ja",1,)+IF(G48="nej",0)+IF(G48="delvis",0.5)</f>
        <v>0</v>
      </c>
      <c r="Q48" s="152">
        <f t="shared" ref="Q48:Q56" si="73">IF(H48="positivt",1,)+IF(H48="negativt",-1)+IF(H48="vet ej",-0.5)</f>
        <v>0</v>
      </c>
      <c r="R48" s="152">
        <f t="shared" ref="R48:R56" si="74">IF(I48="ja",1,)+IF(I48="nej",0)+IF(I48="delvis",0.5)</f>
        <v>0</v>
      </c>
      <c r="S48" s="152">
        <f t="shared" ref="S48:S56" si="75">IF(J48="positivt",1,)+IF(J48="negativt",-1)+IF(J48="vet ej",-0.5)</f>
        <v>0</v>
      </c>
      <c r="T48" s="152">
        <f t="shared" ref="T48:T56" si="76">IF(K48="ja",1,)+IF(K48="nej",0)+IF(K48="delvis",0.5)</f>
        <v>0</v>
      </c>
      <c r="W48" s="152" t="s">
        <v>237</v>
      </c>
      <c r="X48" s="152">
        <v>3</v>
      </c>
    </row>
    <row r="49" spans="1:26" ht="28" customHeight="1" x14ac:dyDescent="0.35">
      <c r="A49" s="80"/>
      <c r="B49" s="221"/>
      <c r="C49" s="13" t="s">
        <v>102</v>
      </c>
      <c r="D49" s="167" t="s">
        <v>56</v>
      </c>
      <c r="E49" s="168" t="s">
        <v>56</v>
      </c>
      <c r="F49" s="167" t="s">
        <v>56</v>
      </c>
      <c r="G49" s="169" t="s">
        <v>56</v>
      </c>
      <c r="H49" s="167" t="s">
        <v>56</v>
      </c>
      <c r="I49" s="169" t="s">
        <v>56</v>
      </c>
      <c r="J49" s="167" t="s">
        <v>56</v>
      </c>
      <c r="K49" s="169" t="s">
        <v>56</v>
      </c>
      <c r="L49" s="175"/>
      <c r="M49" s="152">
        <f t="shared" si="63"/>
        <v>0</v>
      </c>
      <c r="N49" s="152">
        <f t="shared" si="70"/>
        <v>0</v>
      </c>
      <c r="O49" s="152">
        <f t="shared" si="71"/>
        <v>0</v>
      </c>
      <c r="P49" s="152">
        <f t="shared" si="72"/>
        <v>0</v>
      </c>
      <c r="Q49" s="152">
        <f t="shared" si="73"/>
        <v>0</v>
      </c>
      <c r="R49" s="152">
        <f t="shared" si="74"/>
        <v>0</v>
      </c>
      <c r="S49" s="152">
        <f t="shared" si="75"/>
        <v>0</v>
      </c>
      <c r="T49" s="152">
        <f t="shared" si="76"/>
        <v>0</v>
      </c>
      <c r="W49" s="152" t="s">
        <v>238</v>
      </c>
      <c r="X49" s="152">
        <v>2</v>
      </c>
    </row>
    <row r="50" spans="1:26" ht="28" customHeight="1" x14ac:dyDescent="0.35">
      <c r="A50" s="80"/>
      <c r="B50" s="221"/>
      <c r="C50" s="13" t="s">
        <v>196</v>
      </c>
      <c r="D50" s="167" t="s">
        <v>56</v>
      </c>
      <c r="E50" s="168" t="s">
        <v>56</v>
      </c>
      <c r="F50" s="167" t="s">
        <v>56</v>
      </c>
      <c r="G50" s="169" t="s">
        <v>56</v>
      </c>
      <c r="H50" s="167" t="s">
        <v>56</v>
      </c>
      <c r="I50" s="169" t="s">
        <v>56</v>
      </c>
      <c r="J50" s="167" t="s">
        <v>56</v>
      </c>
      <c r="K50" s="169" t="s">
        <v>56</v>
      </c>
      <c r="L50" s="175"/>
      <c r="M50" s="152">
        <f t="shared" si="63"/>
        <v>0</v>
      </c>
      <c r="N50" s="152">
        <f t="shared" si="70"/>
        <v>0</v>
      </c>
      <c r="O50" s="152">
        <f t="shared" si="71"/>
        <v>0</v>
      </c>
      <c r="P50" s="152">
        <f t="shared" si="72"/>
        <v>0</v>
      </c>
      <c r="Q50" s="152">
        <f t="shared" si="73"/>
        <v>0</v>
      </c>
      <c r="R50" s="152">
        <f t="shared" si="74"/>
        <v>0</v>
      </c>
      <c r="S50" s="152">
        <f t="shared" si="75"/>
        <v>0</v>
      </c>
      <c r="T50" s="152">
        <f t="shared" si="76"/>
        <v>0</v>
      </c>
      <c r="W50" s="152" t="s">
        <v>34</v>
      </c>
    </row>
    <row r="51" spans="1:26" ht="28" customHeight="1" x14ac:dyDescent="0.35">
      <c r="A51" s="80"/>
      <c r="B51" s="226"/>
      <c r="C51" s="13" t="s">
        <v>108</v>
      </c>
      <c r="D51" s="167" t="s">
        <v>56</v>
      </c>
      <c r="E51" s="168" t="s">
        <v>56</v>
      </c>
      <c r="F51" s="172" t="s">
        <v>56</v>
      </c>
      <c r="G51" s="169" t="s">
        <v>56</v>
      </c>
      <c r="H51" s="172" t="s">
        <v>56</v>
      </c>
      <c r="I51" s="169" t="s">
        <v>56</v>
      </c>
      <c r="J51" s="172" t="s">
        <v>56</v>
      </c>
      <c r="K51" s="169" t="s">
        <v>56</v>
      </c>
      <c r="L51" s="175"/>
      <c r="M51" s="152">
        <f t="shared" si="63"/>
        <v>0</v>
      </c>
      <c r="N51" s="152">
        <f t="shared" si="70"/>
        <v>0</v>
      </c>
      <c r="O51" s="152">
        <f t="shared" si="71"/>
        <v>0</v>
      </c>
      <c r="P51" s="152">
        <f t="shared" si="72"/>
        <v>0</v>
      </c>
      <c r="Q51" s="152">
        <f t="shared" si="73"/>
        <v>0</v>
      </c>
      <c r="R51" s="152">
        <f t="shared" si="74"/>
        <v>0</v>
      </c>
      <c r="S51" s="152">
        <f t="shared" si="75"/>
        <v>0</v>
      </c>
      <c r="T51" s="152">
        <f t="shared" si="76"/>
        <v>0</v>
      </c>
      <c r="W51" s="152" t="s">
        <v>35</v>
      </c>
    </row>
    <row r="52" spans="1:26" ht="28" customHeight="1" x14ac:dyDescent="0.35">
      <c r="A52" s="80"/>
      <c r="B52" s="215" t="s">
        <v>152</v>
      </c>
      <c r="C52" s="105" t="str">
        <f>C47</f>
        <v xml:space="preserve">Tillåts nybildning av jord på gräsytor, i rabatter och under träd och buskar genom att organiskt material får ligga kvar på marken och förmultna? </v>
      </c>
      <c r="D52" s="105" t="str">
        <f t="shared" ref="D52:K52" si="77">D47</f>
        <v>-</v>
      </c>
      <c r="E52" s="105" t="str">
        <f t="shared" si="77"/>
        <v>-</v>
      </c>
      <c r="F52" s="106" t="str">
        <f t="shared" si="77"/>
        <v>-</v>
      </c>
      <c r="G52" s="105" t="str">
        <f t="shared" si="77"/>
        <v>-</v>
      </c>
      <c r="H52" s="106" t="str">
        <f t="shared" si="77"/>
        <v>-</v>
      </c>
      <c r="I52" s="105" t="str">
        <f t="shared" si="77"/>
        <v>-</v>
      </c>
      <c r="J52" s="106" t="str">
        <f t="shared" si="77"/>
        <v>-</v>
      </c>
      <c r="K52" s="105" t="str">
        <f t="shared" si="77"/>
        <v>-</v>
      </c>
      <c r="L52" s="184"/>
      <c r="M52" s="152">
        <f t="shared" si="63"/>
        <v>0</v>
      </c>
      <c r="N52" s="152">
        <f t="shared" si="70"/>
        <v>0</v>
      </c>
      <c r="O52" s="152">
        <f t="shared" si="71"/>
        <v>0</v>
      </c>
      <c r="P52" s="152">
        <f t="shared" si="72"/>
        <v>0</v>
      </c>
      <c r="Q52" s="152">
        <f t="shared" si="73"/>
        <v>0</v>
      </c>
      <c r="R52" s="152">
        <f t="shared" si="74"/>
        <v>0</v>
      </c>
      <c r="S52" s="152">
        <f t="shared" si="75"/>
        <v>0</v>
      </c>
      <c r="T52" s="152">
        <f t="shared" si="76"/>
        <v>0</v>
      </c>
    </row>
    <row r="53" spans="1:26" ht="28" customHeight="1" x14ac:dyDescent="0.35">
      <c r="A53" s="80"/>
      <c r="B53" s="216"/>
      <c r="C53" s="108" t="str">
        <f>C51</f>
        <v>Får marken i grönytor lagom tillförsel av vatten och näringsämnen?</v>
      </c>
      <c r="D53" s="108" t="str">
        <f t="shared" ref="D53:K53" si="78">D51</f>
        <v>-</v>
      </c>
      <c r="E53" s="108" t="str">
        <f t="shared" si="78"/>
        <v>-</v>
      </c>
      <c r="F53" s="108" t="str">
        <f t="shared" si="78"/>
        <v>-</v>
      </c>
      <c r="G53" s="108" t="str">
        <f t="shared" si="78"/>
        <v>-</v>
      </c>
      <c r="H53" s="108" t="str">
        <f t="shared" si="78"/>
        <v>-</v>
      </c>
      <c r="I53" s="108" t="str">
        <f t="shared" si="78"/>
        <v>-</v>
      </c>
      <c r="J53" s="108" t="str">
        <f t="shared" si="78"/>
        <v>-</v>
      </c>
      <c r="K53" s="108" t="str">
        <f t="shared" si="78"/>
        <v>-</v>
      </c>
      <c r="L53" s="175"/>
      <c r="M53" s="152">
        <f t="shared" si="63"/>
        <v>0</v>
      </c>
      <c r="N53" s="152">
        <f t="shared" si="70"/>
        <v>0</v>
      </c>
      <c r="O53" s="152">
        <f t="shared" si="71"/>
        <v>0</v>
      </c>
      <c r="P53" s="152">
        <f t="shared" si="72"/>
        <v>0</v>
      </c>
      <c r="Q53" s="152">
        <f t="shared" si="73"/>
        <v>0</v>
      </c>
      <c r="R53" s="152">
        <f t="shared" si="74"/>
        <v>0</v>
      </c>
      <c r="S53" s="152">
        <f t="shared" si="75"/>
        <v>0</v>
      </c>
      <c r="T53" s="152">
        <f t="shared" si="76"/>
        <v>0</v>
      </c>
      <c r="W53" s="152" t="s">
        <v>56</v>
      </c>
    </row>
    <row r="54" spans="1:26" ht="28" customHeight="1" x14ac:dyDescent="0.35">
      <c r="A54" s="80"/>
      <c r="B54" s="216"/>
      <c r="C54" s="108" t="str">
        <f>C48</f>
        <v>Finns det ostörda markhorisonter i området?</v>
      </c>
      <c r="D54" s="108" t="str">
        <f t="shared" ref="D54:K54" si="79">D48</f>
        <v>-</v>
      </c>
      <c r="E54" s="108" t="str">
        <f t="shared" si="79"/>
        <v>-</v>
      </c>
      <c r="F54" s="108" t="str">
        <f t="shared" si="79"/>
        <v>-</v>
      </c>
      <c r="G54" s="108" t="str">
        <f t="shared" si="79"/>
        <v>-</v>
      </c>
      <c r="H54" s="108" t="str">
        <f t="shared" si="79"/>
        <v>-</v>
      </c>
      <c r="I54" s="108" t="str">
        <f t="shared" si="79"/>
        <v>-</v>
      </c>
      <c r="J54" s="108" t="str">
        <f t="shared" si="79"/>
        <v>-</v>
      </c>
      <c r="K54" s="108" t="str">
        <f t="shared" si="79"/>
        <v>-</v>
      </c>
      <c r="L54" s="175"/>
      <c r="M54" s="152">
        <f t="shared" si="63"/>
        <v>0</v>
      </c>
      <c r="N54" s="152">
        <f t="shared" si="70"/>
        <v>0</v>
      </c>
      <c r="O54" s="152">
        <f t="shared" si="71"/>
        <v>0</v>
      </c>
      <c r="P54" s="152">
        <f t="shared" si="72"/>
        <v>0</v>
      </c>
      <c r="Q54" s="152">
        <f t="shared" si="73"/>
        <v>0</v>
      </c>
      <c r="R54" s="152">
        <f t="shared" si="74"/>
        <v>0</v>
      </c>
      <c r="S54" s="152">
        <f t="shared" si="75"/>
        <v>0</v>
      </c>
      <c r="T54" s="152">
        <f t="shared" si="76"/>
        <v>0</v>
      </c>
      <c r="W54" s="152" t="s">
        <v>73</v>
      </c>
    </row>
    <row r="55" spans="1:26" ht="28" customHeight="1" x14ac:dyDescent="0.35">
      <c r="A55" s="80"/>
      <c r="B55" s="216"/>
      <c r="C55" s="13" t="s">
        <v>180</v>
      </c>
      <c r="D55" s="167" t="s">
        <v>56</v>
      </c>
      <c r="E55" s="175" t="s">
        <v>56</v>
      </c>
      <c r="F55" s="167" t="s">
        <v>56</v>
      </c>
      <c r="G55" s="169" t="s">
        <v>56</v>
      </c>
      <c r="H55" s="167" t="s">
        <v>56</v>
      </c>
      <c r="I55" s="169" t="s">
        <v>56</v>
      </c>
      <c r="J55" s="167" t="s">
        <v>56</v>
      </c>
      <c r="K55" s="169" t="s">
        <v>56</v>
      </c>
      <c r="L55" s="175"/>
      <c r="M55" s="152">
        <f t="shared" si="63"/>
        <v>0</v>
      </c>
      <c r="N55" s="152">
        <f t="shared" si="70"/>
        <v>0</v>
      </c>
      <c r="O55" s="152">
        <f t="shared" si="71"/>
        <v>0</v>
      </c>
      <c r="P55" s="152">
        <f t="shared" si="72"/>
        <v>0</v>
      </c>
      <c r="Q55" s="152">
        <f t="shared" si="73"/>
        <v>0</v>
      </c>
      <c r="R55" s="152">
        <f t="shared" si="74"/>
        <v>0</v>
      </c>
      <c r="S55" s="152">
        <f t="shared" si="75"/>
        <v>0</v>
      </c>
      <c r="T55" s="152">
        <f t="shared" si="76"/>
        <v>0</v>
      </c>
      <c r="W55" s="152" t="s">
        <v>74</v>
      </c>
    </row>
    <row r="56" spans="1:26" ht="28" customHeight="1" x14ac:dyDescent="0.35">
      <c r="A56" s="80"/>
      <c r="B56" s="216"/>
      <c r="C56" s="13" t="s">
        <v>179</v>
      </c>
      <c r="D56" s="167" t="s">
        <v>56</v>
      </c>
      <c r="E56" s="175" t="s">
        <v>56</v>
      </c>
      <c r="F56" s="167" t="s">
        <v>56</v>
      </c>
      <c r="G56" s="169" t="s">
        <v>56</v>
      </c>
      <c r="H56" s="167" t="s">
        <v>56</v>
      </c>
      <c r="I56" s="169" t="s">
        <v>56</v>
      </c>
      <c r="J56" s="167" t="s">
        <v>56</v>
      </c>
      <c r="K56" s="169" t="s">
        <v>56</v>
      </c>
      <c r="L56" s="175"/>
      <c r="M56" s="152">
        <f t="shared" si="63"/>
        <v>0</v>
      </c>
      <c r="N56" s="152">
        <f t="shared" si="70"/>
        <v>0</v>
      </c>
      <c r="O56" s="152">
        <f t="shared" si="71"/>
        <v>0</v>
      </c>
      <c r="P56" s="152">
        <f t="shared" si="72"/>
        <v>0</v>
      </c>
      <c r="Q56" s="152">
        <f t="shared" si="73"/>
        <v>0</v>
      </c>
      <c r="R56" s="152">
        <f t="shared" si="74"/>
        <v>0</v>
      </c>
      <c r="S56" s="152">
        <f t="shared" si="75"/>
        <v>0</v>
      </c>
      <c r="T56" s="152">
        <f t="shared" si="76"/>
        <v>0</v>
      </c>
      <c r="W56" s="152" t="s">
        <v>75</v>
      </c>
    </row>
    <row r="57" spans="1:26" s="92" customFormat="1" ht="28" customHeight="1" x14ac:dyDescent="0.5">
      <c r="A57" s="90"/>
      <c r="B57" s="99" t="s">
        <v>10</v>
      </c>
      <c r="C57" s="120"/>
      <c r="D57" s="91"/>
      <c r="E57" s="91"/>
      <c r="F57" s="91"/>
      <c r="G57" s="91"/>
      <c r="H57" s="91"/>
      <c r="I57" s="91"/>
      <c r="J57" s="91"/>
      <c r="K57" s="91"/>
      <c r="L57" s="91"/>
      <c r="M57" s="155"/>
      <c r="N57" s="156"/>
      <c r="O57" s="156"/>
      <c r="P57" s="156"/>
      <c r="Q57" s="156"/>
      <c r="R57" s="156"/>
      <c r="S57" s="156"/>
      <c r="T57" s="156"/>
      <c r="U57" s="156"/>
      <c r="V57" s="156"/>
      <c r="W57" s="156" t="s">
        <v>78</v>
      </c>
      <c r="X57" s="156"/>
      <c r="Y57" s="156"/>
      <c r="Z57" s="156"/>
    </row>
    <row r="58" spans="1:26" ht="28" customHeight="1" x14ac:dyDescent="0.35">
      <c r="A58" s="117"/>
      <c r="B58" s="209" t="s">
        <v>153</v>
      </c>
      <c r="C58" s="105" t="str">
        <f>C46</f>
        <v>Hur stor del av områdets yta täcks av kronarealen av befintliga träd och buskar?</v>
      </c>
      <c r="D58" s="105" t="str">
        <f t="shared" ref="D58:K58" si="80">D46</f>
        <v>-</v>
      </c>
      <c r="E58" s="105" t="str">
        <f t="shared" si="80"/>
        <v>-</v>
      </c>
      <c r="F58" s="105" t="str">
        <f t="shared" si="80"/>
        <v>-</v>
      </c>
      <c r="G58" s="105" t="str">
        <f t="shared" si="80"/>
        <v>-</v>
      </c>
      <c r="H58" s="105" t="str">
        <f t="shared" si="80"/>
        <v>-</v>
      </c>
      <c r="I58" s="105" t="str">
        <f t="shared" si="80"/>
        <v>-</v>
      </c>
      <c r="J58" s="105" t="str">
        <f t="shared" si="80"/>
        <v>-</v>
      </c>
      <c r="K58" s="105" t="str">
        <f t="shared" si="80"/>
        <v>-</v>
      </c>
      <c r="L58" s="163"/>
      <c r="M58" s="152">
        <f t="shared" ref="M58:M103" si="81">VLOOKUP(D58,$W$4:$X$98,2,FALSE)</f>
        <v>0</v>
      </c>
      <c r="N58" s="152">
        <f t="shared" si="2"/>
        <v>0</v>
      </c>
      <c r="O58" s="152">
        <f t="shared" si="1"/>
        <v>0</v>
      </c>
      <c r="P58" s="152">
        <f t="shared" si="3"/>
        <v>0</v>
      </c>
      <c r="Q58" s="152">
        <f t="shared" si="4"/>
        <v>0</v>
      </c>
      <c r="R58" s="152">
        <f t="shared" si="5"/>
        <v>0</v>
      </c>
      <c r="S58" s="152">
        <f t="shared" si="6"/>
        <v>0</v>
      </c>
      <c r="T58" s="152">
        <f t="shared" si="7"/>
        <v>0</v>
      </c>
      <c r="W58" s="152" t="s">
        <v>35</v>
      </c>
    </row>
    <row r="59" spans="1:26" ht="28" customHeight="1" x14ac:dyDescent="0.35">
      <c r="A59" s="117"/>
      <c r="B59" s="210"/>
      <c r="C59" s="106" t="str">
        <f t="shared" ref="C59:K59" si="82">C55</f>
        <v>Hur mycket hårdgjord mark finns i området?</v>
      </c>
      <c r="D59" s="106" t="str">
        <f t="shared" si="82"/>
        <v>-</v>
      </c>
      <c r="E59" s="106" t="str">
        <f t="shared" si="82"/>
        <v>-</v>
      </c>
      <c r="F59" s="106" t="str">
        <f t="shared" si="82"/>
        <v>-</v>
      </c>
      <c r="G59" s="106" t="str">
        <f t="shared" si="82"/>
        <v>-</v>
      </c>
      <c r="H59" s="106" t="str">
        <f t="shared" si="82"/>
        <v>-</v>
      </c>
      <c r="I59" s="106" t="str">
        <f t="shared" si="82"/>
        <v>-</v>
      </c>
      <c r="J59" s="106" t="str">
        <f t="shared" si="82"/>
        <v>-</v>
      </c>
      <c r="K59" s="106" t="str">
        <f t="shared" si="82"/>
        <v>-</v>
      </c>
      <c r="L59" s="167"/>
      <c r="M59" s="152">
        <f t="shared" si="81"/>
        <v>0</v>
      </c>
      <c r="N59" s="152">
        <f t="shared" ref="N59:N103" si="83">IF(E59="ja",2,)+IF(E59="vet ej",1,)</f>
        <v>0</v>
      </c>
      <c r="O59" s="152">
        <f t="shared" ref="O59:O103" si="84">IF(F59="positivt",1,)+IF(F59="negativt",-1)+IF(F59="vet ej",-0.5)</f>
        <v>0</v>
      </c>
      <c r="P59" s="152">
        <f t="shared" ref="P59:P103" si="85">IF(G59="ja",1,)+IF(G59="nej",0)+IF(G59="delvis",0.5)</f>
        <v>0</v>
      </c>
      <c r="Q59" s="152">
        <f t="shared" ref="Q59:Q103" si="86">IF(H59="positivt",1,)+IF(H59="negativt",-1)+IF(H59="vet ej",-0.5)</f>
        <v>0</v>
      </c>
      <c r="R59" s="152">
        <f t="shared" ref="R59:R103" si="87">IF(I59="ja",1,)+IF(I59="nej",0)+IF(I59="delvis",0.5)</f>
        <v>0</v>
      </c>
      <c r="S59" s="152">
        <f t="shared" ref="S59:S103" si="88">IF(J59="positivt",1,)+IF(J59="negativt",-1)+IF(J59="vet ej",-0.5)</f>
        <v>0</v>
      </c>
      <c r="T59" s="152">
        <f t="shared" ref="T59:T103" si="89">IF(K59="ja",1,)+IF(K59="nej",0)+IF(K59="delvis",0.5)</f>
        <v>0</v>
      </c>
    </row>
    <row r="60" spans="1:26" ht="28" customHeight="1" x14ac:dyDescent="0.35">
      <c r="A60" s="80"/>
      <c r="B60" s="210"/>
      <c r="C60" s="13" t="s">
        <v>181</v>
      </c>
      <c r="D60" s="170" t="s">
        <v>56</v>
      </c>
      <c r="E60" s="167" t="s">
        <v>56</v>
      </c>
      <c r="F60" s="167" t="s">
        <v>56</v>
      </c>
      <c r="G60" s="167" t="s">
        <v>56</v>
      </c>
      <c r="H60" s="167" t="s">
        <v>56</v>
      </c>
      <c r="I60" s="167" t="s">
        <v>56</v>
      </c>
      <c r="J60" s="167" t="s">
        <v>56</v>
      </c>
      <c r="K60" s="167" t="s">
        <v>56</v>
      </c>
      <c r="L60" s="167"/>
      <c r="M60" s="152">
        <f t="shared" si="81"/>
        <v>0</v>
      </c>
      <c r="N60" s="152">
        <f t="shared" si="83"/>
        <v>0</v>
      </c>
      <c r="O60" s="152">
        <f t="shared" si="84"/>
        <v>0</v>
      </c>
      <c r="P60" s="152">
        <f t="shared" si="85"/>
        <v>0</v>
      </c>
      <c r="Q60" s="152">
        <f t="shared" si="86"/>
        <v>0</v>
      </c>
      <c r="R60" s="152">
        <f t="shared" si="87"/>
        <v>0</v>
      </c>
      <c r="S60" s="152">
        <f t="shared" si="88"/>
        <v>0</v>
      </c>
      <c r="T60" s="152">
        <f t="shared" si="89"/>
        <v>0</v>
      </c>
    </row>
    <row r="61" spans="1:26" ht="28" customHeight="1" x14ac:dyDescent="0.35">
      <c r="A61" s="80"/>
      <c r="B61" s="210"/>
      <c r="C61" s="13" t="s">
        <v>182</v>
      </c>
      <c r="D61" s="170" t="s">
        <v>56</v>
      </c>
      <c r="E61" s="167" t="s">
        <v>56</v>
      </c>
      <c r="F61" s="167" t="s">
        <v>56</v>
      </c>
      <c r="G61" s="167" t="s">
        <v>56</v>
      </c>
      <c r="H61" s="167" t="s">
        <v>56</v>
      </c>
      <c r="I61" s="167" t="s">
        <v>56</v>
      </c>
      <c r="J61" s="167" t="s">
        <v>56</v>
      </c>
      <c r="K61" s="167" t="s">
        <v>56</v>
      </c>
      <c r="L61" s="167"/>
      <c r="M61" s="152">
        <f t="shared" si="81"/>
        <v>0</v>
      </c>
      <c r="N61" s="152">
        <f t="shared" si="83"/>
        <v>0</v>
      </c>
      <c r="O61" s="152">
        <f t="shared" si="84"/>
        <v>0</v>
      </c>
      <c r="P61" s="152">
        <f t="shared" si="85"/>
        <v>0</v>
      </c>
      <c r="Q61" s="152">
        <f t="shared" si="86"/>
        <v>0</v>
      </c>
      <c r="R61" s="152">
        <f t="shared" si="87"/>
        <v>0</v>
      </c>
      <c r="S61" s="152">
        <f t="shared" si="88"/>
        <v>0</v>
      </c>
      <c r="T61" s="152">
        <f t="shared" si="89"/>
        <v>0</v>
      </c>
    </row>
    <row r="62" spans="1:26" ht="28" customHeight="1" x14ac:dyDescent="0.35">
      <c r="A62" s="80"/>
      <c r="B62" s="210"/>
      <c r="C62" s="13" t="s">
        <v>234</v>
      </c>
      <c r="D62" s="170" t="s">
        <v>56</v>
      </c>
      <c r="E62" s="167" t="s">
        <v>56</v>
      </c>
      <c r="F62" s="167" t="s">
        <v>56</v>
      </c>
      <c r="G62" s="167" t="s">
        <v>56</v>
      </c>
      <c r="H62" s="167" t="s">
        <v>56</v>
      </c>
      <c r="I62" s="167" t="s">
        <v>56</v>
      </c>
      <c r="J62" s="167" t="s">
        <v>56</v>
      </c>
      <c r="K62" s="167" t="s">
        <v>56</v>
      </c>
      <c r="L62" s="167"/>
      <c r="M62" s="152">
        <f t="shared" si="81"/>
        <v>0</v>
      </c>
      <c r="N62" s="152">
        <f t="shared" si="83"/>
        <v>0</v>
      </c>
      <c r="O62" s="152">
        <f t="shared" si="84"/>
        <v>0</v>
      </c>
      <c r="P62" s="152">
        <f t="shared" si="85"/>
        <v>0</v>
      </c>
      <c r="Q62" s="152">
        <f t="shared" si="86"/>
        <v>0</v>
      </c>
      <c r="R62" s="152">
        <f t="shared" si="87"/>
        <v>0</v>
      </c>
      <c r="S62" s="152">
        <f t="shared" si="88"/>
        <v>0</v>
      </c>
      <c r="T62" s="152">
        <f t="shared" si="89"/>
        <v>0</v>
      </c>
    </row>
    <row r="63" spans="1:26" ht="28" customHeight="1" x14ac:dyDescent="0.35">
      <c r="A63" s="80"/>
      <c r="B63" s="214"/>
      <c r="C63" s="81" t="s">
        <v>195</v>
      </c>
      <c r="D63" s="172" t="s">
        <v>56</v>
      </c>
      <c r="E63" s="167" t="s">
        <v>56</v>
      </c>
      <c r="F63" s="167" t="s">
        <v>56</v>
      </c>
      <c r="G63" s="167" t="s">
        <v>56</v>
      </c>
      <c r="H63" s="167" t="s">
        <v>56</v>
      </c>
      <c r="I63" s="167" t="s">
        <v>56</v>
      </c>
      <c r="J63" s="167" t="s">
        <v>56</v>
      </c>
      <c r="K63" s="167" t="s">
        <v>56</v>
      </c>
      <c r="L63" s="172"/>
      <c r="M63" s="152">
        <f t="shared" si="81"/>
        <v>0</v>
      </c>
      <c r="N63" s="152">
        <f t="shared" si="83"/>
        <v>0</v>
      </c>
      <c r="O63" s="152">
        <f t="shared" si="84"/>
        <v>0</v>
      </c>
      <c r="P63" s="152">
        <f t="shared" si="85"/>
        <v>0</v>
      </c>
      <c r="Q63" s="152">
        <f t="shared" si="86"/>
        <v>0</v>
      </c>
      <c r="R63" s="152">
        <f t="shared" si="87"/>
        <v>0</v>
      </c>
      <c r="S63" s="152">
        <f t="shared" si="88"/>
        <v>0</v>
      </c>
      <c r="T63" s="152">
        <f t="shared" si="89"/>
        <v>0</v>
      </c>
    </row>
    <row r="64" spans="1:26" ht="36" customHeight="1" x14ac:dyDescent="0.35">
      <c r="A64" s="80"/>
      <c r="B64" s="204" t="s">
        <v>154</v>
      </c>
      <c r="C64" s="105" t="str">
        <f t="shared" ref="C64:K64" si="90">C50</f>
        <v>Finns det naturliga eller naturbaserade områden för dagvattenhantering och reglering?</v>
      </c>
      <c r="D64" s="105" t="str">
        <f t="shared" si="90"/>
        <v>-</v>
      </c>
      <c r="E64" s="105" t="str">
        <f t="shared" si="90"/>
        <v>-</v>
      </c>
      <c r="F64" s="105" t="str">
        <f t="shared" si="90"/>
        <v>-</v>
      </c>
      <c r="G64" s="105" t="str">
        <f t="shared" si="90"/>
        <v>-</v>
      </c>
      <c r="H64" s="105" t="str">
        <f t="shared" si="90"/>
        <v>-</v>
      </c>
      <c r="I64" s="105" t="str">
        <f t="shared" si="90"/>
        <v>-</v>
      </c>
      <c r="J64" s="105" t="str">
        <f t="shared" si="90"/>
        <v>-</v>
      </c>
      <c r="K64" s="105" t="str">
        <f t="shared" si="90"/>
        <v>-</v>
      </c>
      <c r="L64" s="163"/>
      <c r="M64" s="152">
        <f t="shared" si="81"/>
        <v>0</v>
      </c>
      <c r="N64" s="152">
        <f t="shared" si="83"/>
        <v>0</v>
      </c>
      <c r="O64" s="152">
        <f t="shared" si="84"/>
        <v>0</v>
      </c>
      <c r="P64" s="152">
        <f t="shared" si="85"/>
        <v>0</v>
      </c>
      <c r="Q64" s="152">
        <f t="shared" si="86"/>
        <v>0</v>
      </c>
      <c r="R64" s="152">
        <f t="shared" si="87"/>
        <v>0</v>
      </c>
      <c r="S64" s="152">
        <f t="shared" si="88"/>
        <v>0</v>
      </c>
      <c r="T64" s="152">
        <f t="shared" si="89"/>
        <v>0</v>
      </c>
    </row>
    <row r="65" spans="1:20" ht="36" customHeight="1" x14ac:dyDescent="0.35">
      <c r="A65" s="80"/>
      <c r="B65" s="205"/>
      <c r="C65" s="13" t="s">
        <v>265</v>
      </c>
      <c r="D65" s="167" t="s">
        <v>56</v>
      </c>
      <c r="E65" s="167" t="s">
        <v>56</v>
      </c>
      <c r="F65" s="167" t="s">
        <v>56</v>
      </c>
      <c r="G65" s="167" t="s">
        <v>56</v>
      </c>
      <c r="H65" s="167" t="s">
        <v>56</v>
      </c>
      <c r="I65" s="167" t="s">
        <v>56</v>
      </c>
      <c r="J65" s="167" t="s">
        <v>56</v>
      </c>
      <c r="K65" s="167" t="s">
        <v>56</v>
      </c>
      <c r="L65" s="167"/>
      <c r="M65" s="152">
        <f t="shared" si="81"/>
        <v>0</v>
      </c>
      <c r="N65" s="152">
        <f t="shared" si="83"/>
        <v>0</v>
      </c>
      <c r="O65" s="152">
        <f t="shared" si="84"/>
        <v>0</v>
      </c>
      <c r="P65" s="152">
        <f t="shared" si="85"/>
        <v>0</v>
      </c>
      <c r="Q65" s="152">
        <f t="shared" si="86"/>
        <v>0</v>
      </c>
      <c r="R65" s="152">
        <f t="shared" si="87"/>
        <v>0</v>
      </c>
      <c r="S65" s="152">
        <f t="shared" si="88"/>
        <v>0</v>
      </c>
      <c r="T65" s="152">
        <f t="shared" si="89"/>
        <v>0</v>
      </c>
    </row>
    <row r="66" spans="1:20" ht="36" customHeight="1" x14ac:dyDescent="0.35">
      <c r="A66" s="80"/>
      <c r="B66" s="205"/>
      <c r="C66" s="13" t="s">
        <v>266</v>
      </c>
      <c r="D66" s="167" t="s">
        <v>56</v>
      </c>
      <c r="E66" s="167" t="s">
        <v>56</v>
      </c>
      <c r="F66" s="167" t="s">
        <v>56</v>
      </c>
      <c r="G66" s="167" t="s">
        <v>56</v>
      </c>
      <c r="H66" s="167" t="s">
        <v>56</v>
      </c>
      <c r="I66" s="167" t="s">
        <v>56</v>
      </c>
      <c r="J66" s="167" t="s">
        <v>56</v>
      </c>
      <c r="K66" s="167" t="s">
        <v>56</v>
      </c>
      <c r="L66" s="167"/>
      <c r="M66" s="152">
        <f t="shared" si="81"/>
        <v>0</v>
      </c>
      <c r="N66" s="152">
        <f t="shared" si="83"/>
        <v>0</v>
      </c>
      <c r="O66" s="152">
        <f t="shared" si="84"/>
        <v>0</v>
      </c>
      <c r="P66" s="152">
        <f t="shared" si="85"/>
        <v>0</v>
      </c>
      <c r="Q66" s="152">
        <f t="shared" si="86"/>
        <v>0</v>
      </c>
      <c r="R66" s="152">
        <f t="shared" si="87"/>
        <v>0</v>
      </c>
      <c r="S66" s="152">
        <f t="shared" si="88"/>
        <v>0</v>
      </c>
      <c r="T66" s="152">
        <f t="shared" si="89"/>
        <v>0</v>
      </c>
    </row>
    <row r="67" spans="1:20" ht="36" customHeight="1" x14ac:dyDescent="0.35">
      <c r="A67" s="80"/>
      <c r="B67" s="206"/>
      <c r="C67" s="81" t="s">
        <v>260</v>
      </c>
      <c r="D67" s="167" t="s">
        <v>56</v>
      </c>
      <c r="E67" s="172" t="s">
        <v>56</v>
      </c>
      <c r="F67" s="167" t="s">
        <v>56</v>
      </c>
      <c r="G67" s="172" t="s">
        <v>56</v>
      </c>
      <c r="H67" s="167" t="s">
        <v>56</v>
      </c>
      <c r="I67" s="172" t="s">
        <v>56</v>
      </c>
      <c r="J67" s="167" t="s">
        <v>56</v>
      </c>
      <c r="K67" s="172" t="s">
        <v>56</v>
      </c>
      <c r="L67" s="172"/>
      <c r="M67" s="152">
        <f t="shared" si="81"/>
        <v>0</v>
      </c>
      <c r="N67" s="152">
        <f t="shared" si="83"/>
        <v>0</v>
      </c>
      <c r="O67" s="152">
        <f t="shared" si="84"/>
        <v>0</v>
      </c>
      <c r="P67" s="152">
        <f t="shared" si="85"/>
        <v>0</v>
      </c>
      <c r="Q67" s="152">
        <f t="shared" si="86"/>
        <v>0</v>
      </c>
      <c r="R67" s="152">
        <f t="shared" si="87"/>
        <v>0</v>
      </c>
      <c r="S67" s="152">
        <f t="shared" si="88"/>
        <v>0</v>
      </c>
      <c r="T67" s="152">
        <f t="shared" si="89"/>
        <v>0</v>
      </c>
    </row>
    <row r="68" spans="1:20" ht="28" customHeight="1" x14ac:dyDescent="0.35">
      <c r="A68" s="80"/>
      <c r="B68" s="207" t="s">
        <v>155</v>
      </c>
      <c r="C68" s="105" t="str">
        <f t="shared" ref="C68:K68" si="91">C50</f>
        <v>Finns det naturliga eller naturbaserade områden för dagvattenhantering och reglering?</v>
      </c>
      <c r="D68" s="105" t="str">
        <f t="shared" si="91"/>
        <v>-</v>
      </c>
      <c r="E68" s="105" t="str">
        <f t="shared" si="91"/>
        <v>-</v>
      </c>
      <c r="F68" s="105" t="str">
        <f t="shared" si="91"/>
        <v>-</v>
      </c>
      <c r="G68" s="105" t="str">
        <f t="shared" si="91"/>
        <v>-</v>
      </c>
      <c r="H68" s="105" t="str">
        <f t="shared" si="91"/>
        <v>-</v>
      </c>
      <c r="I68" s="105" t="str">
        <f t="shared" si="91"/>
        <v>-</v>
      </c>
      <c r="J68" s="105" t="str">
        <f t="shared" si="91"/>
        <v>-</v>
      </c>
      <c r="K68" s="105" t="str">
        <f t="shared" si="91"/>
        <v>-</v>
      </c>
      <c r="L68" s="163"/>
      <c r="M68" s="152">
        <f t="shared" si="81"/>
        <v>0</v>
      </c>
      <c r="N68" s="152">
        <f t="shared" si="83"/>
        <v>0</v>
      </c>
      <c r="O68" s="152">
        <f t="shared" si="84"/>
        <v>0</v>
      </c>
      <c r="P68" s="152">
        <f t="shared" si="85"/>
        <v>0</v>
      </c>
      <c r="Q68" s="152">
        <f t="shared" si="86"/>
        <v>0</v>
      </c>
      <c r="R68" s="152">
        <f t="shared" si="87"/>
        <v>0</v>
      </c>
      <c r="S68" s="152">
        <f t="shared" si="88"/>
        <v>0</v>
      </c>
      <c r="T68" s="152">
        <f t="shared" si="89"/>
        <v>0</v>
      </c>
    </row>
    <row r="69" spans="1:20" ht="28" customHeight="1" x14ac:dyDescent="0.35">
      <c r="A69" s="80"/>
      <c r="B69" s="208"/>
      <c r="C69" s="106" t="str">
        <f t="shared" ref="C69:K69" si="92">C55</f>
        <v>Hur mycket hårdgjord mark finns i området?</v>
      </c>
      <c r="D69" s="106" t="str">
        <f t="shared" si="92"/>
        <v>-</v>
      </c>
      <c r="E69" s="106" t="str">
        <f t="shared" si="92"/>
        <v>-</v>
      </c>
      <c r="F69" s="106" t="str">
        <f t="shared" si="92"/>
        <v>-</v>
      </c>
      <c r="G69" s="106" t="str">
        <f t="shared" si="92"/>
        <v>-</v>
      </c>
      <c r="H69" s="106" t="str">
        <f t="shared" si="92"/>
        <v>-</v>
      </c>
      <c r="I69" s="106" t="str">
        <f t="shared" si="92"/>
        <v>-</v>
      </c>
      <c r="J69" s="106" t="str">
        <f t="shared" si="92"/>
        <v>-</v>
      </c>
      <c r="K69" s="106" t="str">
        <f t="shared" si="92"/>
        <v>-</v>
      </c>
      <c r="L69" s="167"/>
      <c r="M69" s="152">
        <f t="shared" si="81"/>
        <v>0</v>
      </c>
      <c r="N69" s="152">
        <f t="shared" si="83"/>
        <v>0</v>
      </c>
      <c r="O69" s="152">
        <f t="shared" si="84"/>
        <v>0</v>
      </c>
      <c r="P69" s="152">
        <f t="shared" si="85"/>
        <v>0</v>
      </c>
      <c r="Q69" s="152">
        <f t="shared" si="86"/>
        <v>0</v>
      </c>
      <c r="R69" s="152">
        <f t="shared" si="87"/>
        <v>0</v>
      </c>
      <c r="S69" s="152">
        <f t="shared" si="88"/>
        <v>0</v>
      </c>
      <c r="T69" s="152">
        <f t="shared" si="89"/>
        <v>0</v>
      </c>
    </row>
    <row r="70" spans="1:20" ht="28" customHeight="1" x14ac:dyDescent="0.35">
      <c r="A70" s="80"/>
      <c r="B70" s="208"/>
      <c r="C70" s="106" t="str">
        <f t="shared" ref="C70:K70" si="93">C58</f>
        <v>Hur stor del av områdets yta täcks av kronarealen av befintliga träd och buskar?</v>
      </c>
      <c r="D70" s="106" t="str">
        <f t="shared" si="93"/>
        <v>-</v>
      </c>
      <c r="E70" s="106" t="str">
        <f t="shared" si="93"/>
        <v>-</v>
      </c>
      <c r="F70" s="106" t="str">
        <f t="shared" si="93"/>
        <v>-</v>
      </c>
      <c r="G70" s="106" t="str">
        <f t="shared" si="93"/>
        <v>-</v>
      </c>
      <c r="H70" s="106" t="str">
        <f t="shared" si="93"/>
        <v>-</v>
      </c>
      <c r="I70" s="106" t="str">
        <f t="shared" si="93"/>
        <v>-</v>
      </c>
      <c r="J70" s="106" t="str">
        <f t="shared" si="93"/>
        <v>-</v>
      </c>
      <c r="K70" s="106" t="str">
        <f t="shared" si="93"/>
        <v>-</v>
      </c>
      <c r="L70" s="167"/>
      <c r="M70" s="152">
        <f t="shared" si="81"/>
        <v>0</v>
      </c>
      <c r="N70" s="152">
        <f t="shared" si="83"/>
        <v>0</v>
      </c>
      <c r="O70" s="152">
        <f t="shared" si="84"/>
        <v>0</v>
      </c>
      <c r="P70" s="152">
        <f t="shared" si="85"/>
        <v>0</v>
      </c>
      <c r="Q70" s="152">
        <f t="shared" si="86"/>
        <v>0</v>
      </c>
      <c r="R70" s="152">
        <f t="shared" si="87"/>
        <v>0</v>
      </c>
      <c r="S70" s="152">
        <f t="shared" si="88"/>
        <v>0</v>
      </c>
      <c r="T70" s="152">
        <f t="shared" si="89"/>
        <v>0</v>
      </c>
    </row>
    <row r="71" spans="1:20" ht="28" customHeight="1" x14ac:dyDescent="0.35">
      <c r="A71" s="80"/>
      <c r="B71" s="208"/>
      <c r="C71" s="106" t="str">
        <f>C60</f>
        <v xml:space="preserve">Innehåller projektområdet  större grönområden eller naturmiljö (&gt;500 x 500 m) som bidrar till luftombyte såsom stadsbris? </v>
      </c>
      <c r="D71" s="106" t="str">
        <f t="shared" ref="D71:K71" si="94">D60</f>
        <v>-</v>
      </c>
      <c r="E71" s="106" t="str">
        <f t="shared" si="94"/>
        <v>-</v>
      </c>
      <c r="F71" s="106" t="str">
        <f t="shared" si="94"/>
        <v>-</v>
      </c>
      <c r="G71" s="106" t="str">
        <f t="shared" si="94"/>
        <v>-</v>
      </c>
      <c r="H71" s="106" t="str">
        <f t="shared" si="94"/>
        <v>-</v>
      </c>
      <c r="I71" s="106" t="str">
        <f t="shared" si="94"/>
        <v>-</v>
      </c>
      <c r="J71" s="106" t="str">
        <f t="shared" si="94"/>
        <v>-</v>
      </c>
      <c r="K71" s="106" t="str">
        <f t="shared" si="94"/>
        <v>-</v>
      </c>
      <c r="L71" s="167"/>
      <c r="M71" s="152">
        <f t="shared" si="81"/>
        <v>0</v>
      </c>
      <c r="N71" s="152">
        <f t="shared" si="83"/>
        <v>0</v>
      </c>
      <c r="O71" s="152">
        <f t="shared" si="84"/>
        <v>0</v>
      </c>
      <c r="P71" s="152">
        <f t="shared" si="85"/>
        <v>0</v>
      </c>
      <c r="Q71" s="152">
        <f t="shared" si="86"/>
        <v>0</v>
      </c>
      <c r="R71" s="152">
        <f t="shared" si="87"/>
        <v>0</v>
      </c>
      <c r="S71" s="152">
        <f t="shared" si="88"/>
        <v>0</v>
      </c>
      <c r="T71" s="152">
        <f t="shared" si="89"/>
        <v>0</v>
      </c>
    </row>
    <row r="72" spans="1:20" ht="28" customHeight="1" x14ac:dyDescent="0.35">
      <c r="A72" s="80"/>
      <c r="B72" s="208"/>
      <c r="C72" s="106" t="str">
        <f>C65</f>
        <v>Finns det erosionsutsatta områden där vegetation, med ovanjordisk och underjordisk tillväxt, skyddar marken från regn och skyfall?</v>
      </c>
      <c r="D72" s="106" t="str">
        <f t="shared" ref="D72:K72" si="95">D65</f>
        <v>-</v>
      </c>
      <c r="E72" s="106" t="str">
        <f t="shared" si="95"/>
        <v>-</v>
      </c>
      <c r="F72" s="106" t="str">
        <f t="shared" si="95"/>
        <v>-</v>
      </c>
      <c r="G72" s="106" t="str">
        <f t="shared" si="95"/>
        <v>-</v>
      </c>
      <c r="H72" s="122" t="str">
        <f t="shared" si="95"/>
        <v>-</v>
      </c>
      <c r="I72" s="106" t="str">
        <f t="shared" si="95"/>
        <v>-</v>
      </c>
      <c r="J72" s="106" t="str">
        <f t="shared" si="95"/>
        <v>-</v>
      </c>
      <c r="K72" s="106" t="str">
        <f t="shared" si="95"/>
        <v>-</v>
      </c>
      <c r="L72" s="167"/>
      <c r="M72" s="152">
        <f t="shared" si="81"/>
        <v>0</v>
      </c>
      <c r="N72" s="152">
        <f t="shared" si="83"/>
        <v>0</v>
      </c>
      <c r="O72" s="152">
        <f t="shared" si="84"/>
        <v>0</v>
      </c>
      <c r="P72" s="152">
        <f t="shared" si="85"/>
        <v>0</v>
      </c>
      <c r="Q72" s="152">
        <f t="shared" si="86"/>
        <v>0</v>
      </c>
      <c r="R72" s="152">
        <f t="shared" si="87"/>
        <v>0</v>
      </c>
      <c r="S72" s="152">
        <f t="shared" si="88"/>
        <v>0</v>
      </c>
      <c r="T72" s="152">
        <f t="shared" si="89"/>
        <v>0</v>
      </c>
    </row>
    <row r="73" spans="1:20" ht="28" customHeight="1" x14ac:dyDescent="0.35">
      <c r="A73" s="80"/>
      <c r="B73" s="208"/>
      <c r="C73" s="106" t="str">
        <f>C66</f>
        <v xml:space="preserve">Finns det områden där vegetation, med ovanjordisk eller underjordisk tillväxt, skyddar stränder från erosion från hav, sjö eller vattendrag? </v>
      </c>
      <c r="D73" s="106" t="str">
        <f t="shared" ref="D73:K73" si="96">D66</f>
        <v>-</v>
      </c>
      <c r="E73" s="106" t="str">
        <f t="shared" si="96"/>
        <v>-</v>
      </c>
      <c r="F73" s="106" t="str">
        <f t="shared" si="96"/>
        <v>-</v>
      </c>
      <c r="G73" s="106" t="str">
        <f t="shared" si="96"/>
        <v>-</v>
      </c>
      <c r="H73" s="106" t="str">
        <f t="shared" si="96"/>
        <v>-</v>
      </c>
      <c r="I73" s="106" t="str">
        <f t="shared" si="96"/>
        <v>-</v>
      </c>
      <c r="J73" s="106" t="str">
        <f t="shared" si="96"/>
        <v>-</v>
      </c>
      <c r="K73" s="106" t="str">
        <f t="shared" si="96"/>
        <v>-</v>
      </c>
      <c r="L73" s="167"/>
      <c r="M73" s="152">
        <f t="shared" si="81"/>
        <v>0</v>
      </c>
      <c r="N73" s="152">
        <f t="shared" si="83"/>
        <v>0</v>
      </c>
      <c r="O73" s="152">
        <f t="shared" si="84"/>
        <v>0</v>
      </c>
      <c r="P73" s="152">
        <f t="shared" si="85"/>
        <v>0</v>
      </c>
      <c r="Q73" s="152">
        <f t="shared" si="86"/>
        <v>0</v>
      </c>
      <c r="R73" s="152">
        <f t="shared" si="87"/>
        <v>0</v>
      </c>
      <c r="S73" s="152">
        <f t="shared" si="88"/>
        <v>0</v>
      </c>
      <c r="T73" s="152">
        <f t="shared" si="89"/>
        <v>0</v>
      </c>
    </row>
    <row r="74" spans="1:20" ht="28" customHeight="1" x14ac:dyDescent="0.35">
      <c r="A74" s="80"/>
      <c r="B74" s="208"/>
      <c r="C74" s="106" t="str">
        <f>C67</f>
        <v xml:space="preserve">Finns det områden där vegetation, med ovanjordisk eller underjordisk tillväxt, skyddar mark utsatt för erosion från vind? </v>
      </c>
      <c r="D74" s="106" t="str">
        <f t="shared" ref="D74:K74" si="97">D67</f>
        <v>-</v>
      </c>
      <c r="E74" s="106" t="str">
        <f t="shared" si="97"/>
        <v>-</v>
      </c>
      <c r="F74" s="106" t="str">
        <f t="shared" si="97"/>
        <v>-</v>
      </c>
      <c r="G74" s="106" t="str">
        <f t="shared" si="97"/>
        <v>-</v>
      </c>
      <c r="H74" s="106" t="str">
        <f t="shared" si="97"/>
        <v>-</v>
      </c>
      <c r="I74" s="106" t="str">
        <f t="shared" si="97"/>
        <v>-</v>
      </c>
      <c r="J74" s="106" t="str">
        <f t="shared" si="97"/>
        <v>-</v>
      </c>
      <c r="K74" s="106" t="str">
        <f t="shared" si="97"/>
        <v>-</v>
      </c>
      <c r="L74" s="167"/>
      <c r="M74" s="152">
        <f t="shared" si="81"/>
        <v>0</v>
      </c>
      <c r="N74" s="152">
        <f t="shared" si="83"/>
        <v>0</v>
      </c>
      <c r="O74" s="152">
        <f t="shared" si="84"/>
        <v>0</v>
      </c>
      <c r="P74" s="152">
        <f t="shared" si="85"/>
        <v>0</v>
      </c>
      <c r="Q74" s="152">
        <f t="shared" si="86"/>
        <v>0</v>
      </c>
      <c r="R74" s="152">
        <f t="shared" si="87"/>
        <v>0</v>
      </c>
      <c r="S74" s="152">
        <f t="shared" si="88"/>
        <v>0</v>
      </c>
      <c r="T74" s="152">
        <f t="shared" si="89"/>
        <v>0</v>
      </c>
    </row>
    <row r="75" spans="1:20" ht="28" customHeight="1" x14ac:dyDescent="0.35">
      <c r="A75" s="80"/>
      <c r="B75" s="208"/>
      <c r="C75" s="118" t="s">
        <v>242</v>
      </c>
      <c r="D75" s="167" t="s">
        <v>56</v>
      </c>
      <c r="E75" s="167" t="s">
        <v>56</v>
      </c>
      <c r="F75" s="167" t="s">
        <v>56</v>
      </c>
      <c r="G75" s="167" t="s">
        <v>56</v>
      </c>
      <c r="H75" s="167" t="s">
        <v>56</v>
      </c>
      <c r="I75" s="167" t="s">
        <v>56</v>
      </c>
      <c r="J75" s="167" t="s">
        <v>56</v>
      </c>
      <c r="K75" s="167" t="s">
        <v>56</v>
      </c>
      <c r="L75" s="167"/>
      <c r="M75" s="152">
        <f t="shared" si="81"/>
        <v>0</v>
      </c>
      <c r="N75" s="152">
        <f t="shared" si="83"/>
        <v>0</v>
      </c>
      <c r="O75" s="152">
        <f t="shared" si="84"/>
        <v>0</v>
      </c>
      <c r="P75" s="152">
        <f t="shared" si="85"/>
        <v>0</v>
      </c>
      <c r="Q75" s="152">
        <f t="shared" si="86"/>
        <v>0</v>
      </c>
      <c r="R75" s="152">
        <f t="shared" si="87"/>
        <v>0</v>
      </c>
      <c r="S75" s="152">
        <f t="shared" si="88"/>
        <v>0</v>
      </c>
      <c r="T75" s="152">
        <f t="shared" si="89"/>
        <v>0</v>
      </c>
    </row>
    <row r="76" spans="1:20" ht="28" customHeight="1" x14ac:dyDescent="0.35">
      <c r="A76" s="80"/>
      <c r="B76" s="208"/>
      <c r="C76" s="118" t="s">
        <v>263</v>
      </c>
      <c r="D76" s="167" t="s">
        <v>56</v>
      </c>
      <c r="E76" s="167" t="s">
        <v>56</v>
      </c>
      <c r="F76" s="167" t="s">
        <v>56</v>
      </c>
      <c r="G76" s="167" t="s">
        <v>56</v>
      </c>
      <c r="H76" s="167" t="s">
        <v>56</v>
      </c>
      <c r="I76" s="167" t="s">
        <v>56</v>
      </c>
      <c r="J76" s="167" t="s">
        <v>56</v>
      </c>
      <c r="K76" s="167" t="s">
        <v>56</v>
      </c>
      <c r="L76" s="167"/>
      <c r="M76" s="152">
        <f t="shared" si="81"/>
        <v>0</v>
      </c>
      <c r="N76" s="152">
        <f t="shared" ref="N76" si="98">IF(E76="ja",2,)+IF(E76="vet ej",1,)</f>
        <v>0</v>
      </c>
      <c r="O76" s="152">
        <f t="shared" ref="O76" si="99">IF(F76="positivt",1,)+IF(F76="negativt",-1)+IF(F76="vet ej",-0.5)</f>
        <v>0</v>
      </c>
      <c r="P76" s="152">
        <f t="shared" ref="P76" si="100">IF(G76="ja",1,)+IF(G76="nej",0)+IF(G76="delvis",0.5)</f>
        <v>0</v>
      </c>
      <c r="Q76" s="152">
        <f t="shared" ref="Q76" si="101">IF(H76="positivt",1,)+IF(H76="negativt",-1)+IF(H76="vet ej",-0.5)</f>
        <v>0</v>
      </c>
      <c r="R76" s="152">
        <f t="shared" ref="R76" si="102">IF(I76="ja",1,)+IF(I76="nej",0)+IF(I76="delvis",0.5)</f>
        <v>0</v>
      </c>
      <c r="S76" s="152">
        <f t="shared" ref="S76" si="103">IF(J76="positivt",1,)+IF(J76="negativt",-1)+IF(J76="vet ej",-0.5)</f>
        <v>0</v>
      </c>
      <c r="T76" s="152">
        <f t="shared" ref="T76" si="104">IF(K76="ja",1,)+IF(K76="nej",0)+IF(K76="delvis",0.5)</f>
        <v>0</v>
      </c>
    </row>
    <row r="77" spans="1:20" ht="28" customHeight="1" x14ac:dyDescent="0.35">
      <c r="A77" s="80"/>
      <c r="B77" s="208"/>
      <c r="C77" s="118" t="s">
        <v>239</v>
      </c>
      <c r="D77" s="167" t="s">
        <v>56</v>
      </c>
      <c r="E77" s="167" t="s">
        <v>56</v>
      </c>
      <c r="F77" s="167" t="s">
        <v>56</v>
      </c>
      <c r="G77" s="167" t="s">
        <v>56</v>
      </c>
      <c r="H77" s="167" t="s">
        <v>56</v>
      </c>
      <c r="I77" s="167" t="s">
        <v>56</v>
      </c>
      <c r="J77" s="167" t="s">
        <v>56</v>
      </c>
      <c r="K77" s="167" t="s">
        <v>56</v>
      </c>
      <c r="L77" s="167"/>
      <c r="M77" s="152">
        <f t="shared" si="81"/>
        <v>0</v>
      </c>
      <c r="N77" s="152">
        <f t="shared" si="83"/>
        <v>0</v>
      </c>
      <c r="O77" s="152">
        <f t="shared" si="84"/>
        <v>0</v>
      </c>
      <c r="P77" s="152">
        <f t="shared" si="85"/>
        <v>0</v>
      </c>
      <c r="Q77" s="152">
        <f t="shared" si="86"/>
        <v>0</v>
      </c>
      <c r="R77" s="152">
        <f t="shared" si="87"/>
        <v>0</v>
      </c>
      <c r="S77" s="152">
        <f t="shared" si="88"/>
        <v>0</v>
      </c>
      <c r="T77" s="152">
        <f t="shared" si="89"/>
        <v>0</v>
      </c>
    </row>
    <row r="78" spans="1:20" ht="28" customHeight="1" x14ac:dyDescent="0.35">
      <c r="A78" s="80"/>
      <c r="B78" s="206"/>
      <c r="C78" s="81" t="s">
        <v>116</v>
      </c>
      <c r="D78" s="167" t="s">
        <v>56</v>
      </c>
      <c r="E78" s="176" t="s">
        <v>56</v>
      </c>
      <c r="F78" s="167" t="s">
        <v>56</v>
      </c>
      <c r="G78" s="172" t="s">
        <v>56</v>
      </c>
      <c r="H78" s="167" t="s">
        <v>56</v>
      </c>
      <c r="I78" s="172" t="s">
        <v>56</v>
      </c>
      <c r="J78" s="167" t="s">
        <v>56</v>
      </c>
      <c r="K78" s="172" t="s">
        <v>56</v>
      </c>
      <c r="L78" s="172"/>
      <c r="M78" s="152">
        <f t="shared" si="81"/>
        <v>0</v>
      </c>
      <c r="N78" s="152">
        <f t="shared" si="83"/>
        <v>0</v>
      </c>
      <c r="O78" s="152">
        <f t="shared" si="84"/>
        <v>0</v>
      </c>
      <c r="P78" s="152">
        <f t="shared" si="85"/>
        <v>0</v>
      </c>
      <c r="Q78" s="152">
        <f t="shared" si="86"/>
        <v>0</v>
      </c>
      <c r="R78" s="152">
        <f t="shared" si="87"/>
        <v>0</v>
      </c>
      <c r="S78" s="152">
        <f t="shared" si="88"/>
        <v>0</v>
      </c>
      <c r="T78" s="152">
        <f t="shared" si="89"/>
        <v>0</v>
      </c>
    </row>
    <row r="79" spans="1:20" ht="46" customHeight="1" x14ac:dyDescent="0.35">
      <c r="A79" s="80"/>
      <c r="B79" s="207" t="s">
        <v>156</v>
      </c>
      <c r="C79" s="105" t="str">
        <f t="shared" ref="C79:K79" si="105">C58</f>
        <v>Hur stor del av områdets yta täcks av kronarealen av befintliga träd och buskar?</v>
      </c>
      <c r="D79" s="105" t="str">
        <f t="shared" si="105"/>
        <v>-</v>
      </c>
      <c r="E79" s="105" t="str">
        <f t="shared" si="105"/>
        <v>-</v>
      </c>
      <c r="F79" s="105" t="str">
        <f t="shared" si="105"/>
        <v>-</v>
      </c>
      <c r="G79" s="105" t="str">
        <f t="shared" si="105"/>
        <v>-</v>
      </c>
      <c r="H79" s="105" t="str">
        <f t="shared" si="105"/>
        <v>-</v>
      </c>
      <c r="I79" s="105" t="str">
        <f t="shared" si="105"/>
        <v>-</v>
      </c>
      <c r="J79" s="105" t="str">
        <f t="shared" si="105"/>
        <v>-</v>
      </c>
      <c r="K79" s="105" t="str">
        <f t="shared" si="105"/>
        <v>-</v>
      </c>
      <c r="L79" s="163"/>
      <c r="M79" s="152">
        <f t="shared" si="81"/>
        <v>0</v>
      </c>
      <c r="N79" s="152">
        <f t="shared" si="83"/>
        <v>0</v>
      </c>
      <c r="O79" s="152">
        <f t="shared" si="84"/>
        <v>0</v>
      </c>
      <c r="P79" s="152">
        <f t="shared" si="85"/>
        <v>0</v>
      </c>
      <c r="Q79" s="152">
        <f t="shared" si="86"/>
        <v>0</v>
      </c>
      <c r="R79" s="152">
        <f t="shared" si="87"/>
        <v>0</v>
      </c>
      <c r="S79" s="152">
        <f t="shared" si="88"/>
        <v>0</v>
      </c>
      <c r="T79" s="152">
        <f t="shared" si="89"/>
        <v>0</v>
      </c>
    </row>
    <row r="80" spans="1:20" ht="46" customHeight="1" x14ac:dyDescent="0.35">
      <c r="A80" s="80"/>
      <c r="B80" s="208"/>
      <c r="C80" s="109" t="str">
        <f>C60</f>
        <v xml:space="preserve">Innehåller projektområdet  större grönområden eller naturmiljö (&gt;500 x 500 m) som bidrar till luftombyte såsom stadsbris? </v>
      </c>
      <c r="D80" s="109" t="str">
        <f t="shared" ref="D80:K80" si="106">D60</f>
        <v>-</v>
      </c>
      <c r="E80" s="109" t="str">
        <f t="shared" si="106"/>
        <v>-</v>
      </c>
      <c r="F80" s="109" t="str">
        <f t="shared" si="106"/>
        <v>-</v>
      </c>
      <c r="G80" s="109" t="str">
        <f t="shared" si="106"/>
        <v>-</v>
      </c>
      <c r="H80" s="109" t="str">
        <f t="shared" si="106"/>
        <v>-</v>
      </c>
      <c r="I80" s="109" t="str">
        <f t="shared" si="106"/>
        <v>-</v>
      </c>
      <c r="J80" s="109" t="str">
        <f t="shared" si="106"/>
        <v>-</v>
      </c>
      <c r="K80" s="109" t="str">
        <f t="shared" si="106"/>
        <v>-</v>
      </c>
      <c r="L80" s="167"/>
      <c r="M80" s="152">
        <f t="shared" si="81"/>
        <v>0</v>
      </c>
      <c r="N80" s="152">
        <f t="shared" si="83"/>
        <v>0</v>
      </c>
      <c r="O80" s="152">
        <f t="shared" si="84"/>
        <v>0</v>
      </c>
      <c r="P80" s="152">
        <f t="shared" si="85"/>
        <v>0</v>
      </c>
      <c r="Q80" s="152">
        <f t="shared" si="86"/>
        <v>0</v>
      </c>
      <c r="R80" s="152">
        <f t="shared" si="87"/>
        <v>0</v>
      </c>
      <c r="S80" s="152">
        <f t="shared" si="88"/>
        <v>0</v>
      </c>
      <c r="T80" s="152">
        <f t="shared" si="89"/>
        <v>0</v>
      </c>
    </row>
    <row r="81" spans="1:20" ht="46" customHeight="1" x14ac:dyDescent="0.35">
      <c r="A81" s="80"/>
      <c r="B81" s="206"/>
      <c r="C81" s="121" t="s">
        <v>183</v>
      </c>
      <c r="D81" s="172" t="s">
        <v>56</v>
      </c>
      <c r="E81" s="172" t="s">
        <v>56</v>
      </c>
      <c r="F81" s="172" t="s">
        <v>56</v>
      </c>
      <c r="G81" s="172" t="s">
        <v>56</v>
      </c>
      <c r="H81" s="172" t="s">
        <v>56</v>
      </c>
      <c r="I81" s="172" t="s">
        <v>56</v>
      </c>
      <c r="J81" s="172" t="s">
        <v>56</v>
      </c>
      <c r="K81" s="172" t="s">
        <v>56</v>
      </c>
      <c r="L81" s="172"/>
      <c r="M81" s="152">
        <f t="shared" si="81"/>
        <v>0</v>
      </c>
      <c r="N81" s="152">
        <f t="shared" si="83"/>
        <v>0</v>
      </c>
      <c r="O81" s="152">
        <f t="shared" si="84"/>
        <v>0</v>
      </c>
      <c r="P81" s="152">
        <f t="shared" si="85"/>
        <v>0</v>
      </c>
      <c r="Q81" s="152">
        <f t="shared" si="86"/>
        <v>0</v>
      </c>
      <c r="R81" s="152">
        <f t="shared" si="87"/>
        <v>0</v>
      </c>
      <c r="S81" s="152">
        <f t="shared" si="88"/>
        <v>0</v>
      </c>
      <c r="T81" s="152">
        <f t="shared" si="89"/>
        <v>0</v>
      </c>
    </row>
    <row r="82" spans="1:20" ht="36" customHeight="1" x14ac:dyDescent="0.35">
      <c r="A82" s="80"/>
      <c r="B82" s="209" t="s">
        <v>157</v>
      </c>
      <c r="C82" s="106" t="str">
        <f t="shared" ref="C82:K82" si="107">C55</f>
        <v>Hur mycket hårdgjord mark finns i området?</v>
      </c>
      <c r="D82" s="106" t="str">
        <f t="shared" si="107"/>
        <v>-</v>
      </c>
      <c r="E82" s="106" t="str">
        <f t="shared" si="107"/>
        <v>-</v>
      </c>
      <c r="F82" s="106" t="str">
        <f t="shared" si="107"/>
        <v>-</v>
      </c>
      <c r="G82" s="106" t="str">
        <f t="shared" si="107"/>
        <v>-</v>
      </c>
      <c r="H82" s="106" t="str">
        <f t="shared" si="107"/>
        <v>-</v>
      </c>
      <c r="I82" s="106" t="str">
        <f t="shared" si="107"/>
        <v>-</v>
      </c>
      <c r="J82" s="106" t="str">
        <f t="shared" si="107"/>
        <v>-</v>
      </c>
      <c r="K82" s="106" t="str">
        <f t="shared" si="107"/>
        <v>-</v>
      </c>
      <c r="L82" s="167"/>
      <c r="M82" s="152">
        <f t="shared" si="81"/>
        <v>0</v>
      </c>
      <c r="N82" s="152">
        <f t="shared" si="83"/>
        <v>0</v>
      </c>
      <c r="O82" s="152">
        <f t="shared" si="84"/>
        <v>0</v>
      </c>
      <c r="P82" s="152">
        <f t="shared" si="85"/>
        <v>0</v>
      </c>
      <c r="Q82" s="152">
        <f t="shared" si="86"/>
        <v>0</v>
      </c>
      <c r="R82" s="152">
        <f t="shared" si="87"/>
        <v>0</v>
      </c>
      <c r="S82" s="152">
        <f t="shared" si="88"/>
        <v>0</v>
      </c>
      <c r="T82" s="152">
        <f t="shared" si="89"/>
        <v>0</v>
      </c>
    </row>
    <row r="83" spans="1:20" ht="36" customHeight="1" x14ac:dyDescent="0.35">
      <c r="A83" s="80"/>
      <c r="B83" s="210"/>
      <c r="C83" s="106" t="str">
        <f t="shared" ref="C83:K83" si="108">C58</f>
        <v>Hur stor del av områdets yta täcks av kronarealen av befintliga träd och buskar?</v>
      </c>
      <c r="D83" s="106" t="str">
        <f t="shared" si="108"/>
        <v>-</v>
      </c>
      <c r="E83" s="106" t="str">
        <f t="shared" si="108"/>
        <v>-</v>
      </c>
      <c r="F83" s="106" t="str">
        <f t="shared" si="108"/>
        <v>-</v>
      </c>
      <c r="G83" s="106" t="str">
        <f t="shared" si="108"/>
        <v>-</v>
      </c>
      <c r="H83" s="106" t="str">
        <f t="shared" si="108"/>
        <v>-</v>
      </c>
      <c r="I83" s="106" t="str">
        <f t="shared" si="108"/>
        <v>-</v>
      </c>
      <c r="J83" s="106" t="str">
        <f t="shared" si="108"/>
        <v>-</v>
      </c>
      <c r="K83" s="106" t="str">
        <f t="shared" si="108"/>
        <v>-</v>
      </c>
      <c r="L83" s="167"/>
      <c r="M83" s="152">
        <f t="shared" si="81"/>
        <v>0</v>
      </c>
      <c r="N83" s="152">
        <f t="shared" si="83"/>
        <v>0</v>
      </c>
      <c r="O83" s="152">
        <f t="shared" si="84"/>
        <v>0</v>
      </c>
      <c r="P83" s="152">
        <f t="shared" si="85"/>
        <v>0</v>
      </c>
      <c r="Q83" s="152">
        <f t="shared" si="86"/>
        <v>0</v>
      </c>
      <c r="R83" s="152">
        <f t="shared" si="87"/>
        <v>0</v>
      </c>
      <c r="S83" s="152">
        <f t="shared" si="88"/>
        <v>0</v>
      </c>
      <c r="T83" s="152">
        <f t="shared" si="89"/>
        <v>0</v>
      </c>
    </row>
    <row r="84" spans="1:20" ht="36" customHeight="1" x14ac:dyDescent="0.35">
      <c r="A84" s="80"/>
      <c r="B84" s="210"/>
      <c r="C84" s="13" t="s">
        <v>184</v>
      </c>
      <c r="D84" s="167" t="s">
        <v>56</v>
      </c>
      <c r="E84" s="167" t="s">
        <v>56</v>
      </c>
      <c r="F84" s="167" t="s">
        <v>56</v>
      </c>
      <c r="G84" s="167" t="s">
        <v>56</v>
      </c>
      <c r="H84" s="167" t="s">
        <v>56</v>
      </c>
      <c r="I84" s="167" t="s">
        <v>56</v>
      </c>
      <c r="J84" s="167" t="s">
        <v>56</v>
      </c>
      <c r="K84" s="167" t="s">
        <v>56</v>
      </c>
      <c r="L84" s="167"/>
      <c r="M84" s="152">
        <f t="shared" si="81"/>
        <v>0</v>
      </c>
      <c r="N84" s="152">
        <f t="shared" si="83"/>
        <v>0</v>
      </c>
      <c r="O84" s="152">
        <f t="shared" si="84"/>
        <v>0</v>
      </c>
      <c r="P84" s="152">
        <f t="shared" si="85"/>
        <v>0</v>
      </c>
      <c r="Q84" s="152">
        <f t="shared" si="86"/>
        <v>0</v>
      </c>
      <c r="R84" s="152">
        <f t="shared" si="87"/>
        <v>0</v>
      </c>
      <c r="S84" s="152">
        <f t="shared" si="88"/>
        <v>0</v>
      </c>
      <c r="T84" s="152">
        <f t="shared" si="89"/>
        <v>0</v>
      </c>
    </row>
    <row r="85" spans="1:20" ht="36" customHeight="1" x14ac:dyDescent="0.35">
      <c r="A85" s="80"/>
      <c r="B85" s="214"/>
      <c r="C85" s="81" t="s">
        <v>185</v>
      </c>
      <c r="D85" s="172" t="s">
        <v>56</v>
      </c>
      <c r="E85" s="172" t="s">
        <v>56</v>
      </c>
      <c r="F85" s="172" t="s">
        <v>56</v>
      </c>
      <c r="G85" s="172" t="s">
        <v>56</v>
      </c>
      <c r="H85" s="172" t="s">
        <v>56</v>
      </c>
      <c r="I85" s="172" t="s">
        <v>56</v>
      </c>
      <c r="J85" s="172" t="s">
        <v>56</v>
      </c>
      <c r="K85" s="172" t="s">
        <v>56</v>
      </c>
      <c r="L85" s="167"/>
      <c r="M85" s="152">
        <f t="shared" si="81"/>
        <v>0</v>
      </c>
      <c r="N85" s="152">
        <f t="shared" si="83"/>
        <v>0</v>
      </c>
      <c r="O85" s="152">
        <f t="shared" si="84"/>
        <v>0</v>
      </c>
      <c r="P85" s="152">
        <f t="shared" si="85"/>
        <v>0</v>
      </c>
      <c r="Q85" s="152">
        <f t="shared" si="86"/>
        <v>0</v>
      </c>
      <c r="R85" s="152">
        <f t="shared" si="87"/>
        <v>0</v>
      </c>
      <c r="S85" s="152">
        <f t="shared" si="88"/>
        <v>0</v>
      </c>
      <c r="T85" s="152">
        <f t="shared" si="89"/>
        <v>0</v>
      </c>
    </row>
    <row r="86" spans="1:20" ht="28" customHeight="1" x14ac:dyDescent="0.35">
      <c r="A86" s="80"/>
      <c r="B86" s="207" t="s">
        <v>158</v>
      </c>
      <c r="C86" s="105" t="str">
        <f t="shared" ref="C86:K86" si="109">C50</f>
        <v>Finns det naturliga eller naturbaserade områden för dagvattenhantering och reglering?</v>
      </c>
      <c r="D86" s="105" t="str">
        <f t="shared" si="109"/>
        <v>-</v>
      </c>
      <c r="E86" s="105" t="str">
        <f t="shared" si="109"/>
        <v>-</v>
      </c>
      <c r="F86" s="105" t="str">
        <f t="shared" si="109"/>
        <v>-</v>
      </c>
      <c r="G86" s="105" t="str">
        <f t="shared" si="109"/>
        <v>-</v>
      </c>
      <c r="H86" s="105" t="str">
        <f t="shared" si="109"/>
        <v>-</v>
      </c>
      <c r="I86" s="105" t="str">
        <f t="shared" si="109"/>
        <v>-</v>
      </c>
      <c r="J86" s="105" t="str">
        <f t="shared" si="109"/>
        <v>-</v>
      </c>
      <c r="K86" s="105" t="str">
        <f t="shared" si="109"/>
        <v>-</v>
      </c>
      <c r="L86" s="163"/>
      <c r="M86" s="152">
        <f t="shared" si="81"/>
        <v>0</v>
      </c>
      <c r="N86" s="152">
        <f t="shared" si="83"/>
        <v>0</v>
      </c>
      <c r="O86" s="152">
        <f t="shared" si="84"/>
        <v>0</v>
      </c>
      <c r="P86" s="152">
        <f t="shared" si="85"/>
        <v>0</v>
      </c>
      <c r="Q86" s="152">
        <f t="shared" si="86"/>
        <v>0</v>
      </c>
      <c r="R86" s="152">
        <f t="shared" si="87"/>
        <v>0</v>
      </c>
      <c r="S86" s="152">
        <f t="shared" si="88"/>
        <v>0</v>
      </c>
      <c r="T86" s="152">
        <f t="shared" si="89"/>
        <v>0</v>
      </c>
    </row>
    <row r="87" spans="1:20" ht="28" customHeight="1" x14ac:dyDescent="0.35">
      <c r="A87" s="80"/>
      <c r="B87" s="205"/>
      <c r="C87" s="106" t="str">
        <f t="shared" ref="C87:K87" si="110">C55</f>
        <v>Hur mycket hårdgjord mark finns i området?</v>
      </c>
      <c r="D87" s="106" t="str">
        <f t="shared" si="110"/>
        <v>-</v>
      </c>
      <c r="E87" s="106" t="str">
        <f t="shared" si="110"/>
        <v>-</v>
      </c>
      <c r="F87" s="106" t="str">
        <f t="shared" si="110"/>
        <v>-</v>
      </c>
      <c r="G87" s="106" t="str">
        <f t="shared" si="110"/>
        <v>-</v>
      </c>
      <c r="H87" s="106" t="str">
        <f t="shared" si="110"/>
        <v>-</v>
      </c>
      <c r="I87" s="106" t="str">
        <f t="shared" si="110"/>
        <v>-</v>
      </c>
      <c r="J87" s="106" t="str">
        <f t="shared" si="110"/>
        <v>-</v>
      </c>
      <c r="K87" s="106" t="str">
        <f t="shared" si="110"/>
        <v>-</v>
      </c>
      <c r="L87" s="167"/>
      <c r="M87" s="152">
        <f t="shared" si="81"/>
        <v>0</v>
      </c>
      <c r="N87" s="152">
        <f t="shared" si="83"/>
        <v>0</v>
      </c>
      <c r="O87" s="152">
        <f t="shared" si="84"/>
        <v>0</v>
      </c>
      <c r="P87" s="152">
        <f t="shared" si="85"/>
        <v>0</v>
      </c>
      <c r="Q87" s="152">
        <f t="shared" si="86"/>
        <v>0</v>
      </c>
      <c r="R87" s="152">
        <f t="shared" si="87"/>
        <v>0</v>
      </c>
      <c r="S87" s="152">
        <f t="shared" si="88"/>
        <v>0</v>
      </c>
      <c r="T87" s="152">
        <f t="shared" si="89"/>
        <v>0</v>
      </c>
    </row>
    <row r="88" spans="1:20" ht="28" customHeight="1" x14ac:dyDescent="0.35">
      <c r="A88" s="80"/>
      <c r="B88" s="208"/>
      <c r="C88" s="106" t="str">
        <f t="shared" ref="C88:K88" si="111">C58</f>
        <v>Hur stor del av områdets yta täcks av kronarealen av befintliga träd och buskar?</v>
      </c>
      <c r="D88" s="106" t="str">
        <f t="shared" si="111"/>
        <v>-</v>
      </c>
      <c r="E88" s="106" t="str">
        <f t="shared" si="111"/>
        <v>-</v>
      </c>
      <c r="F88" s="106" t="str">
        <f t="shared" si="111"/>
        <v>-</v>
      </c>
      <c r="G88" s="106" t="str">
        <f t="shared" si="111"/>
        <v>-</v>
      </c>
      <c r="H88" s="106" t="str">
        <f t="shared" si="111"/>
        <v>-</v>
      </c>
      <c r="I88" s="106" t="str">
        <f t="shared" si="111"/>
        <v>-</v>
      </c>
      <c r="J88" s="106" t="str">
        <f t="shared" si="111"/>
        <v>-</v>
      </c>
      <c r="K88" s="106" t="str">
        <f t="shared" si="111"/>
        <v>-</v>
      </c>
      <c r="L88" s="167"/>
      <c r="M88" s="152">
        <f t="shared" si="81"/>
        <v>0</v>
      </c>
      <c r="N88" s="152">
        <f t="shared" si="83"/>
        <v>0</v>
      </c>
      <c r="O88" s="152">
        <f t="shared" si="84"/>
        <v>0</v>
      </c>
      <c r="P88" s="152">
        <f t="shared" si="85"/>
        <v>0</v>
      </c>
      <c r="Q88" s="152">
        <f t="shared" si="86"/>
        <v>0</v>
      </c>
      <c r="R88" s="152">
        <f t="shared" si="87"/>
        <v>0</v>
      </c>
      <c r="S88" s="152">
        <f t="shared" si="88"/>
        <v>0</v>
      </c>
      <c r="T88" s="152">
        <f t="shared" si="89"/>
        <v>0</v>
      </c>
    </row>
    <row r="89" spans="1:20" ht="28" customHeight="1" x14ac:dyDescent="0.35">
      <c r="A89" s="80"/>
      <c r="B89" s="208"/>
      <c r="C89" s="106" t="str">
        <f>C77</f>
        <v>Finns det översvämningsytor i området?</v>
      </c>
      <c r="D89" s="106" t="str">
        <f t="shared" ref="D89:K89" si="112">D77</f>
        <v>-</v>
      </c>
      <c r="E89" s="106" t="str">
        <f t="shared" si="112"/>
        <v>-</v>
      </c>
      <c r="F89" s="106" t="str">
        <f t="shared" si="112"/>
        <v>-</v>
      </c>
      <c r="G89" s="106" t="str">
        <f t="shared" si="112"/>
        <v>-</v>
      </c>
      <c r="H89" s="106" t="str">
        <f t="shared" si="112"/>
        <v>-</v>
      </c>
      <c r="I89" s="106" t="str">
        <f t="shared" si="112"/>
        <v>-</v>
      </c>
      <c r="J89" s="106" t="str">
        <f t="shared" si="112"/>
        <v>-</v>
      </c>
      <c r="K89" s="106" t="str">
        <f t="shared" si="112"/>
        <v>-</v>
      </c>
      <c r="L89" s="167"/>
      <c r="M89" s="152">
        <f t="shared" si="81"/>
        <v>0</v>
      </c>
      <c r="N89" s="152">
        <f t="shared" si="83"/>
        <v>0</v>
      </c>
      <c r="O89" s="152">
        <f t="shared" si="84"/>
        <v>0</v>
      </c>
      <c r="P89" s="152">
        <f t="shared" si="85"/>
        <v>0</v>
      </c>
      <c r="Q89" s="152">
        <f t="shared" si="86"/>
        <v>0</v>
      </c>
      <c r="R89" s="152">
        <f t="shared" si="87"/>
        <v>0</v>
      </c>
      <c r="S89" s="152">
        <f t="shared" si="88"/>
        <v>0</v>
      </c>
      <c r="T89" s="152">
        <f t="shared" si="89"/>
        <v>0</v>
      </c>
    </row>
    <row r="90" spans="1:20" ht="28" customHeight="1" x14ac:dyDescent="0.35">
      <c r="A90" s="80"/>
      <c r="B90" s="208"/>
      <c r="C90" s="106" t="str">
        <f>C78</f>
        <v>Är jordarterna huvudsakligen genomsläppliga?</v>
      </c>
      <c r="D90" s="106" t="str">
        <f t="shared" ref="D90:K90" si="113">D78</f>
        <v>-</v>
      </c>
      <c r="E90" s="106" t="str">
        <f t="shared" si="113"/>
        <v>-</v>
      </c>
      <c r="F90" s="106" t="str">
        <f t="shared" si="113"/>
        <v>-</v>
      </c>
      <c r="G90" s="106" t="str">
        <f t="shared" si="113"/>
        <v>-</v>
      </c>
      <c r="H90" s="106" t="str">
        <f t="shared" si="113"/>
        <v>-</v>
      </c>
      <c r="I90" s="106" t="str">
        <f t="shared" si="113"/>
        <v>-</v>
      </c>
      <c r="J90" s="106" t="str">
        <f t="shared" si="113"/>
        <v>-</v>
      </c>
      <c r="K90" s="106" t="str">
        <f t="shared" si="113"/>
        <v>-</v>
      </c>
      <c r="L90" s="172"/>
      <c r="M90" s="152">
        <f t="shared" si="81"/>
        <v>0</v>
      </c>
      <c r="N90" s="152">
        <f t="shared" si="83"/>
        <v>0</v>
      </c>
      <c r="O90" s="152">
        <f t="shared" si="84"/>
        <v>0</v>
      </c>
      <c r="P90" s="152">
        <f t="shared" si="85"/>
        <v>0</v>
      </c>
      <c r="Q90" s="152">
        <f t="shared" si="86"/>
        <v>0</v>
      </c>
      <c r="R90" s="152">
        <f t="shared" si="87"/>
        <v>0</v>
      </c>
      <c r="S90" s="152">
        <f t="shared" si="88"/>
        <v>0</v>
      </c>
      <c r="T90" s="152">
        <f t="shared" si="89"/>
        <v>0</v>
      </c>
    </row>
    <row r="91" spans="1:20" ht="28" customHeight="1" x14ac:dyDescent="0.35">
      <c r="A91" s="80"/>
      <c r="B91" s="209" t="s">
        <v>168</v>
      </c>
      <c r="C91" s="110" t="str">
        <f t="shared" ref="C91:K91" si="114">C16</f>
        <v>Finns det ängsytor i området?</v>
      </c>
      <c r="D91" s="110" t="str">
        <f t="shared" si="114"/>
        <v>-</v>
      </c>
      <c r="E91" s="110" t="str">
        <f t="shared" si="114"/>
        <v>-</v>
      </c>
      <c r="F91" s="110" t="str">
        <f t="shared" si="114"/>
        <v>-</v>
      </c>
      <c r="G91" s="110" t="str">
        <f t="shared" si="114"/>
        <v>-</v>
      </c>
      <c r="H91" s="110" t="str">
        <f t="shared" si="114"/>
        <v>-</v>
      </c>
      <c r="I91" s="110" t="str">
        <f t="shared" si="114"/>
        <v>-</v>
      </c>
      <c r="J91" s="110" t="str">
        <f t="shared" si="114"/>
        <v>-</v>
      </c>
      <c r="K91" s="110" t="str">
        <f t="shared" si="114"/>
        <v>-</v>
      </c>
      <c r="L91" s="167"/>
      <c r="M91" s="152">
        <f t="shared" si="81"/>
        <v>0</v>
      </c>
      <c r="N91" s="152">
        <f t="shared" si="83"/>
        <v>0</v>
      </c>
      <c r="O91" s="152">
        <f t="shared" si="84"/>
        <v>0</v>
      </c>
      <c r="P91" s="152">
        <f t="shared" si="85"/>
        <v>0</v>
      </c>
      <c r="Q91" s="152">
        <f t="shared" si="86"/>
        <v>0</v>
      </c>
      <c r="R91" s="152">
        <f t="shared" si="87"/>
        <v>0</v>
      </c>
      <c r="S91" s="152">
        <f t="shared" si="88"/>
        <v>0</v>
      </c>
      <c r="T91" s="152">
        <f t="shared" si="89"/>
        <v>0</v>
      </c>
    </row>
    <row r="92" spans="1:20" ht="28" customHeight="1" x14ac:dyDescent="0.35">
      <c r="A92" s="80"/>
      <c r="B92" s="210"/>
      <c r="C92" s="109" t="str">
        <f t="shared" ref="C92:K92" si="115">C19</f>
        <v xml:space="preserve">Består naturmiljön i området enbart eller övervägande av inhemska arter? </v>
      </c>
      <c r="D92" s="109" t="str">
        <f t="shared" si="115"/>
        <v>-</v>
      </c>
      <c r="E92" s="109" t="str">
        <f t="shared" si="115"/>
        <v>-</v>
      </c>
      <c r="F92" s="109" t="str">
        <f t="shared" si="115"/>
        <v>-</v>
      </c>
      <c r="G92" s="109" t="str">
        <f t="shared" si="115"/>
        <v>-</v>
      </c>
      <c r="H92" s="109" t="str">
        <f t="shared" si="115"/>
        <v>-</v>
      </c>
      <c r="I92" s="109" t="str">
        <f t="shared" si="115"/>
        <v>-</v>
      </c>
      <c r="J92" s="109" t="str">
        <f t="shared" si="115"/>
        <v>-</v>
      </c>
      <c r="K92" s="109" t="str">
        <f t="shared" si="115"/>
        <v>-</v>
      </c>
      <c r="L92" s="167"/>
      <c r="M92" s="152">
        <f t="shared" si="81"/>
        <v>0</v>
      </c>
      <c r="N92" s="152">
        <f t="shared" si="83"/>
        <v>0</v>
      </c>
      <c r="O92" s="152">
        <f t="shared" si="84"/>
        <v>0</v>
      </c>
      <c r="P92" s="152">
        <f t="shared" si="85"/>
        <v>0</v>
      </c>
      <c r="Q92" s="152">
        <f t="shared" si="86"/>
        <v>0</v>
      </c>
      <c r="R92" s="152">
        <f t="shared" si="87"/>
        <v>0</v>
      </c>
      <c r="S92" s="152">
        <f t="shared" si="88"/>
        <v>0</v>
      </c>
      <c r="T92" s="152">
        <f t="shared" si="89"/>
        <v>0</v>
      </c>
    </row>
    <row r="93" spans="1:20" ht="28" customHeight="1" x14ac:dyDescent="0.35">
      <c r="A93" s="80"/>
      <c r="B93" s="211"/>
      <c r="C93" s="13" t="s">
        <v>186</v>
      </c>
      <c r="D93" s="167" t="s">
        <v>56</v>
      </c>
      <c r="E93" s="167" t="s">
        <v>56</v>
      </c>
      <c r="F93" s="167" t="s">
        <v>56</v>
      </c>
      <c r="G93" s="167" t="s">
        <v>56</v>
      </c>
      <c r="H93" s="167" t="s">
        <v>56</v>
      </c>
      <c r="I93" s="167" t="s">
        <v>56</v>
      </c>
      <c r="J93" s="167" t="s">
        <v>56</v>
      </c>
      <c r="K93" s="167" t="s">
        <v>56</v>
      </c>
      <c r="L93" s="167"/>
      <c r="M93" s="152">
        <f t="shared" si="81"/>
        <v>0</v>
      </c>
      <c r="N93" s="152">
        <f t="shared" si="83"/>
        <v>0</v>
      </c>
      <c r="O93" s="152">
        <f t="shared" si="84"/>
        <v>0</v>
      </c>
      <c r="P93" s="152">
        <f t="shared" si="85"/>
        <v>0</v>
      </c>
      <c r="Q93" s="152">
        <f t="shared" si="86"/>
        <v>0</v>
      </c>
      <c r="R93" s="152">
        <f t="shared" si="87"/>
        <v>0</v>
      </c>
      <c r="S93" s="152">
        <f t="shared" si="88"/>
        <v>0</v>
      </c>
      <c r="T93" s="152">
        <f t="shared" si="89"/>
        <v>0</v>
      </c>
    </row>
    <row r="94" spans="1:20" ht="28" customHeight="1" x14ac:dyDescent="0.35">
      <c r="A94" s="80"/>
      <c r="B94" s="211"/>
      <c r="C94" s="13" t="s">
        <v>221</v>
      </c>
      <c r="D94" s="167" t="s">
        <v>56</v>
      </c>
      <c r="E94" s="167" t="s">
        <v>56</v>
      </c>
      <c r="F94" s="167" t="s">
        <v>56</v>
      </c>
      <c r="G94" s="167" t="s">
        <v>56</v>
      </c>
      <c r="H94" s="167" t="s">
        <v>56</v>
      </c>
      <c r="I94" s="167" t="s">
        <v>56</v>
      </c>
      <c r="J94" s="167" t="s">
        <v>56</v>
      </c>
      <c r="K94" s="167" t="s">
        <v>56</v>
      </c>
      <c r="L94" s="167"/>
      <c r="M94" s="152">
        <f t="shared" si="81"/>
        <v>0</v>
      </c>
      <c r="N94" s="152">
        <f t="shared" si="83"/>
        <v>0</v>
      </c>
      <c r="O94" s="152">
        <f t="shared" si="84"/>
        <v>0</v>
      </c>
      <c r="P94" s="152">
        <f t="shared" si="85"/>
        <v>0</v>
      </c>
      <c r="Q94" s="152">
        <f t="shared" si="86"/>
        <v>0</v>
      </c>
      <c r="R94" s="152">
        <f t="shared" si="87"/>
        <v>0</v>
      </c>
      <c r="S94" s="152">
        <f t="shared" si="88"/>
        <v>0</v>
      </c>
      <c r="T94" s="152">
        <f t="shared" si="89"/>
        <v>0</v>
      </c>
    </row>
    <row r="95" spans="1:20" ht="28" customHeight="1" x14ac:dyDescent="0.35">
      <c r="A95" s="80"/>
      <c r="B95" s="212"/>
      <c r="C95" s="81" t="s">
        <v>187</v>
      </c>
      <c r="D95" s="167" t="s">
        <v>56</v>
      </c>
      <c r="E95" s="172" t="s">
        <v>56</v>
      </c>
      <c r="F95" s="172" t="s">
        <v>56</v>
      </c>
      <c r="G95" s="172" t="s">
        <v>56</v>
      </c>
      <c r="H95" s="172" t="s">
        <v>56</v>
      </c>
      <c r="I95" s="172" t="s">
        <v>56</v>
      </c>
      <c r="J95" s="172" t="s">
        <v>56</v>
      </c>
      <c r="K95" s="172" t="s">
        <v>56</v>
      </c>
      <c r="L95" s="172"/>
      <c r="M95" s="152">
        <f t="shared" si="81"/>
        <v>0</v>
      </c>
      <c r="N95" s="152">
        <f t="shared" si="83"/>
        <v>0</v>
      </c>
      <c r="O95" s="152">
        <f t="shared" si="84"/>
        <v>0</v>
      </c>
      <c r="P95" s="152">
        <f t="shared" si="85"/>
        <v>0</v>
      </c>
      <c r="Q95" s="152">
        <f t="shared" si="86"/>
        <v>0</v>
      </c>
      <c r="R95" s="152">
        <f t="shared" si="87"/>
        <v>0</v>
      </c>
      <c r="S95" s="152">
        <f t="shared" si="88"/>
        <v>0</v>
      </c>
      <c r="T95" s="152">
        <f t="shared" si="89"/>
        <v>0</v>
      </c>
    </row>
    <row r="96" spans="1:20" ht="28" customHeight="1" x14ac:dyDescent="0.35">
      <c r="A96" s="80"/>
      <c r="B96" s="205" t="s">
        <v>222</v>
      </c>
      <c r="C96" s="106" t="str">
        <f t="shared" ref="C96:K96" si="116">C5</f>
        <v>Innehåller projektområdet, eller delar av det, natur- eller kulturmiljöer med lång kontinuitet (mer än 30 år)?</v>
      </c>
      <c r="D96" s="105" t="str">
        <f t="shared" si="116"/>
        <v>-</v>
      </c>
      <c r="E96" s="106" t="str">
        <f t="shared" si="116"/>
        <v>-</v>
      </c>
      <c r="F96" s="106" t="str">
        <f t="shared" si="116"/>
        <v>-</v>
      </c>
      <c r="G96" s="106" t="str">
        <f t="shared" si="116"/>
        <v>-</v>
      </c>
      <c r="H96" s="106" t="str">
        <f t="shared" si="116"/>
        <v>-</v>
      </c>
      <c r="I96" s="106" t="str">
        <f t="shared" si="116"/>
        <v>-</v>
      </c>
      <c r="J96" s="106" t="str">
        <f t="shared" si="116"/>
        <v>-</v>
      </c>
      <c r="K96" s="106" t="str">
        <f t="shared" si="116"/>
        <v>-</v>
      </c>
      <c r="L96" s="167"/>
      <c r="M96" s="152">
        <f t="shared" si="81"/>
        <v>0</v>
      </c>
      <c r="N96" s="152">
        <f t="shared" si="83"/>
        <v>0</v>
      </c>
      <c r="O96" s="152">
        <f t="shared" si="84"/>
        <v>0</v>
      </c>
      <c r="P96" s="152">
        <f t="shared" si="85"/>
        <v>0</v>
      </c>
      <c r="Q96" s="152">
        <f t="shared" si="86"/>
        <v>0</v>
      </c>
      <c r="R96" s="152">
        <f t="shared" si="87"/>
        <v>0</v>
      </c>
      <c r="S96" s="152">
        <f t="shared" si="88"/>
        <v>0</v>
      </c>
      <c r="T96" s="152">
        <f t="shared" si="89"/>
        <v>0</v>
      </c>
    </row>
    <row r="97" spans="1:26" ht="28" customHeight="1" x14ac:dyDescent="0.35">
      <c r="A97" s="80"/>
      <c r="B97" s="208"/>
      <c r="C97" s="106" t="str">
        <f t="shared" ref="C97:K97" si="117">C6</f>
        <v xml:space="preserve">Finns konnektivitet i området, dvs innehåller projektområdet natur- eller kulturmiljöer som hänger ihop med andra natur- eller kulturmiljöer utanför projektområdet? </v>
      </c>
      <c r="D97" s="106" t="str">
        <f t="shared" si="117"/>
        <v>-</v>
      </c>
      <c r="E97" s="106" t="str">
        <f t="shared" si="117"/>
        <v>-</v>
      </c>
      <c r="F97" s="106" t="str">
        <f t="shared" si="117"/>
        <v>-</v>
      </c>
      <c r="G97" s="106" t="str">
        <f t="shared" si="117"/>
        <v>-</v>
      </c>
      <c r="H97" s="106" t="str">
        <f t="shared" si="117"/>
        <v>-</v>
      </c>
      <c r="I97" s="106" t="str">
        <f t="shared" si="117"/>
        <v>-</v>
      </c>
      <c r="J97" s="106" t="str">
        <f t="shared" si="117"/>
        <v>-</v>
      </c>
      <c r="K97" s="106" t="str">
        <f t="shared" si="117"/>
        <v>-</v>
      </c>
      <c r="L97" s="167"/>
      <c r="M97" s="152">
        <f t="shared" si="81"/>
        <v>0</v>
      </c>
      <c r="N97" s="152">
        <f t="shared" si="83"/>
        <v>0</v>
      </c>
      <c r="O97" s="152">
        <f t="shared" si="84"/>
        <v>0</v>
      </c>
      <c r="P97" s="152">
        <f t="shared" si="85"/>
        <v>0</v>
      </c>
      <c r="Q97" s="152">
        <f t="shared" si="86"/>
        <v>0</v>
      </c>
      <c r="R97" s="152">
        <f t="shared" si="87"/>
        <v>0</v>
      </c>
      <c r="S97" s="152">
        <f t="shared" si="88"/>
        <v>0</v>
      </c>
      <c r="T97" s="152">
        <f t="shared" si="89"/>
        <v>0</v>
      </c>
    </row>
    <row r="98" spans="1:26" ht="28" customHeight="1" x14ac:dyDescent="0.35">
      <c r="A98" s="80"/>
      <c r="B98" s="208"/>
      <c r="C98" s="106" t="str">
        <f t="shared" ref="C98:K98" si="118">C19</f>
        <v xml:space="preserve">Består naturmiljön i området enbart eller övervägande av inhemska arter? </v>
      </c>
      <c r="D98" s="106" t="str">
        <f t="shared" si="118"/>
        <v>-</v>
      </c>
      <c r="E98" s="106" t="str">
        <f t="shared" si="118"/>
        <v>-</v>
      </c>
      <c r="F98" s="106" t="str">
        <f t="shared" si="118"/>
        <v>-</v>
      </c>
      <c r="G98" s="106" t="str">
        <f t="shared" si="118"/>
        <v>-</v>
      </c>
      <c r="H98" s="106" t="str">
        <f t="shared" si="118"/>
        <v>-</v>
      </c>
      <c r="I98" s="106" t="str">
        <f t="shared" si="118"/>
        <v>-</v>
      </c>
      <c r="J98" s="106" t="str">
        <f t="shared" si="118"/>
        <v>-</v>
      </c>
      <c r="K98" s="106" t="str">
        <f t="shared" si="118"/>
        <v>-</v>
      </c>
      <c r="L98" s="167"/>
      <c r="M98" s="152">
        <f t="shared" si="81"/>
        <v>0</v>
      </c>
      <c r="N98" s="152">
        <f t="shared" si="83"/>
        <v>0</v>
      </c>
      <c r="O98" s="152">
        <f t="shared" si="84"/>
        <v>0</v>
      </c>
      <c r="P98" s="152">
        <f t="shared" si="85"/>
        <v>0</v>
      </c>
      <c r="Q98" s="152">
        <f t="shared" si="86"/>
        <v>0</v>
      </c>
      <c r="R98" s="152">
        <f t="shared" si="87"/>
        <v>0</v>
      </c>
      <c r="S98" s="152">
        <f t="shared" si="88"/>
        <v>0</v>
      </c>
      <c r="T98" s="152">
        <f t="shared" si="89"/>
        <v>0</v>
      </c>
    </row>
    <row r="99" spans="1:26" ht="40" customHeight="1" x14ac:dyDescent="0.35">
      <c r="A99" s="80"/>
      <c r="B99" s="208"/>
      <c r="C99" s="106" t="str">
        <f t="shared" ref="C99:K99" si="119">C20</f>
        <v>Är området fritt från arter som listas som invasiva enligt Naturvårdsverket eller EU:s förteckning över invasiva främmande arter? Är området fritt från arter som kan betraktas som invasiva enligt projektgruppen, trots att de inte finns på förteckningen över invasiva arter?</v>
      </c>
      <c r="D99" s="106" t="str">
        <f t="shared" si="119"/>
        <v>-</v>
      </c>
      <c r="E99" s="106" t="str">
        <f t="shared" si="119"/>
        <v>-</v>
      </c>
      <c r="F99" s="106" t="str">
        <f t="shared" si="119"/>
        <v>-</v>
      </c>
      <c r="G99" s="106" t="str">
        <f t="shared" si="119"/>
        <v>-</v>
      </c>
      <c r="H99" s="106" t="str">
        <f t="shared" si="119"/>
        <v>-</v>
      </c>
      <c r="I99" s="106" t="str">
        <f t="shared" si="119"/>
        <v>-</v>
      </c>
      <c r="J99" s="106" t="str">
        <f t="shared" si="119"/>
        <v>-</v>
      </c>
      <c r="K99" s="106" t="str">
        <f t="shared" si="119"/>
        <v>-</v>
      </c>
      <c r="L99" s="167"/>
      <c r="M99" s="152">
        <f t="shared" si="81"/>
        <v>0</v>
      </c>
      <c r="N99" s="152">
        <f t="shared" si="83"/>
        <v>0</v>
      </c>
      <c r="O99" s="152">
        <f t="shared" si="84"/>
        <v>0</v>
      </c>
      <c r="P99" s="152">
        <f t="shared" si="85"/>
        <v>0</v>
      </c>
      <c r="Q99" s="152">
        <f t="shared" si="86"/>
        <v>0</v>
      </c>
      <c r="R99" s="152">
        <f t="shared" si="87"/>
        <v>0</v>
      </c>
      <c r="S99" s="152">
        <f t="shared" si="88"/>
        <v>0</v>
      </c>
      <c r="T99" s="152">
        <f t="shared" si="89"/>
        <v>0</v>
      </c>
    </row>
    <row r="100" spans="1:26" ht="40" customHeight="1" x14ac:dyDescent="0.35">
      <c r="A100" s="80"/>
      <c r="B100" s="208"/>
      <c r="C100" s="106" t="str">
        <f t="shared" ref="C100:K100" si="120">C43</f>
        <v>Är det möjligt för arter inom alla faunagrupper (fåglar, däggdjur, insekter, kräldjur, groddjur) att förflytta sig mellan naturmiljöer inom området? Ligger naturmiljöer tillräckligt nära varandra? Har spridningsvägarna de egenskaper som krävs för att göra förflyttning möjlig för såväl flygande som krypande djur?</v>
      </c>
      <c r="D100" s="106" t="str">
        <f t="shared" si="120"/>
        <v>-</v>
      </c>
      <c r="E100" s="106" t="str">
        <f t="shared" si="120"/>
        <v>-</v>
      </c>
      <c r="F100" s="106" t="str">
        <f t="shared" si="120"/>
        <v>-</v>
      </c>
      <c r="G100" s="106" t="str">
        <f t="shared" si="120"/>
        <v>-</v>
      </c>
      <c r="H100" s="106" t="str">
        <f t="shared" si="120"/>
        <v>-</v>
      </c>
      <c r="I100" s="106" t="str">
        <f t="shared" si="120"/>
        <v>-</v>
      </c>
      <c r="J100" s="106" t="str">
        <f t="shared" si="120"/>
        <v>-</v>
      </c>
      <c r="K100" s="106" t="str">
        <f t="shared" si="120"/>
        <v>-</v>
      </c>
      <c r="L100" s="167"/>
      <c r="M100" s="152">
        <f t="shared" si="81"/>
        <v>0</v>
      </c>
      <c r="N100" s="152">
        <f t="shared" si="83"/>
        <v>0</v>
      </c>
      <c r="O100" s="152">
        <f t="shared" si="84"/>
        <v>0</v>
      </c>
      <c r="P100" s="152">
        <f t="shared" si="85"/>
        <v>0</v>
      </c>
      <c r="Q100" s="152">
        <f t="shared" si="86"/>
        <v>0</v>
      </c>
      <c r="R100" s="152">
        <f t="shared" si="87"/>
        <v>0</v>
      </c>
      <c r="S100" s="152">
        <f t="shared" si="88"/>
        <v>0</v>
      </c>
      <c r="T100" s="152">
        <f t="shared" si="89"/>
        <v>0</v>
      </c>
    </row>
    <row r="101" spans="1:26" ht="28" customHeight="1" x14ac:dyDescent="0.35">
      <c r="A101" s="80"/>
      <c r="B101" s="208"/>
      <c r="C101" s="106" t="str">
        <f t="shared" ref="C101:K101" si="121">C48</f>
        <v>Finns det ostörda markhorisonter i området?</v>
      </c>
      <c r="D101" s="106" t="str">
        <f t="shared" si="121"/>
        <v>-</v>
      </c>
      <c r="E101" s="106" t="str">
        <f t="shared" si="121"/>
        <v>-</v>
      </c>
      <c r="F101" s="106" t="str">
        <f t="shared" si="121"/>
        <v>-</v>
      </c>
      <c r="G101" s="106" t="str">
        <f t="shared" si="121"/>
        <v>-</v>
      </c>
      <c r="H101" s="106" t="str">
        <f t="shared" si="121"/>
        <v>-</v>
      </c>
      <c r="I101" s="106" t="str">
        <f t="shared" si="121"/>
        <v>-</v>
      </c>
      <c r="J101" s="106" t="str">
        <f t="shared" si="121"/>
        <v>-</v>
      </c>
      <c r="K101" s="106" t="str">
        <f t="shared" si="121"/>
        <v>-</v>
      </c>
      <c r="L101" s="167"/>
      <c r="M101" s="152">
        <f t="shared" si="81"/>
        <v>0</v>
      </c>
      <c r="N101" s="152">
        <f t="shared" si="83"/>
        <v>0</v>
      </c>
      <c r="O101" s="152">
        <f t="shared" si="84"/>
        <v>0</v>
      </c>
      <c r="P101" s="152">
        <f t="shared" si="85"/>
        <v>0</v>
      </c>
      <c r="Q101" s="152">
        <f t="shared" si="86"/>
        <v>0</v>
      </c>
      <c r="R101" s="152">
        <f t="shared" si="87"/>
        <v>0</v>
      </c>
      <c r="S101" s="152">
        <f t="shared" si="88"/>
        <v>0</v>
      </c>
      <c r="T101" s="152">
        <f t="shared" si="89"/>
        <v>0</v>
      </c>
    </row>
    <row r="102" spans="1:26" ht="28" customHeight="1" x14ac:dyDescent="0.35">
      <c r="A102" s="80"/>
      <c r="B102" s="208"/>
      <c r="C102" s="106" t="str">
        <f>C95</f>
        <v>Finns det god förekomst av nektar- och pollenbärande växter genom hela växtsäsongen?</v>
      </c>
      <c r="D102" s="106" t="str">
        <f t="shared" ref="D102:K102" si="122">D95</f>
        <v>-</v>
      </c>
      <c r="E102" s="106" t="str">
        <f t="shared" si="122"/>
        <v>-</v>
      </c>
      <c r="F102" s="106" t="str">
        <f t="shared" si="122"/>
        <v>-</v>
      </c>
      <c r="G102" s="106" t="str">
        <f t="shared" si="122"/>
        <v>-</v>
      </c>
      <c r="H102" s="106" t="str">
        <f t="shared" si="122"/>
        <v>-</v>
      </c>
      <c r="I102" s="106" t="str">
        <f t="shared" si="122"/>
        <v>-</v>
      </c>
      <c r="J102" s="106" t="str">
        <f t="shared" si="122"/>
        <v>-</v>
      </c>
      <c r="K102" s="106" t="str">
        <f t="shared" si="122"/>
        <v>-</v>
      </c>
      <c r="L102" s="167"/>
      <c r="M102" s="152">
        <f t="shared" si="81"/>
        <v>0</v>
      </c>
      <c r="N102" s="152">
        <f t="shared" si="83"/>
        <v>0</v>
      </c>
      <c r="O102" s="152">
        <f t="shared" si="84"/>
        <v>0</v>
      </c>
      <c r="P102" s="152">
        <f t="shared" si="85"/>
        <v>0</v>
      </c>
      <c r="Q102" s="152">
        <f t="shared" si="86"/>
        <v>0</v>
      </c>
      <c r="R102" s="152">
        <f t="shared" si="87"/>
        <v>0</v>
      </c>
      <c r="S102" s="152">
        <f t="shared" si="88"/>
        <v>0</v>
      </c>
      <c r="T102" s="152">
        <f t="shared" si="89"/>
        <v>0</v>
      </c>
    </row>
    <row r="103" spans="1:26" ht="28" customHeight="1" x14ac:dyDescent="0.35">
      <c r="A103" s="80"/>
      <c r="B103" s="206"/>
      <c r="C103" s="81" t="s">
        <v>188</v>
      </c>
      <c r="D103" s="167" t="s">
        <v>56</v>
      </c>
      <c r="E103" s="172" t="s">
        <v>56</v>
      </c>
      <c r="F103" s="172" t="s">
        <v>56</v>
      </c>
      <c r="G103" s="172" t="s">
        <v>56</v>
      </c>
      <c r="H103" s="172" t="s">
        <v>56</v>
      </c>
      <c r="I103" s="172" t="s">
        <v>56</v>
      </c>
      <c r="J103" s="172" t="s">
        <v>56</v>
      </c>
      <c r="K103" s="172" t="s">
        <v>56</v>
      </c>
      <c r="L103" s="172"/>
      <c r="M103" s="152">
        <f t="shared" si="81"/>
        <v>0</v>
      </c>
      <c r="N103" s="152">
        <f t="shared" si="83"/>
        <v>0</v>
      </c>
      <c r="O103" s="152">
        <f t="shared" si="84"/>
        <v>0</v>
      </c>
      <c r="P103" s="152">
        <f t="shared" si="85"/>
        <v>0</v>
      </c>
      <c r="Q103" s="152">
        <f t="shared" si="86"/>
        <v>0</v>
      </c>
      <c r="R103" s="152">
        <f t="shared" si="87"/>
        <v>0</v>
      </c>
      <c r="S103" s="152">
        <f t="shared" si="88"/>
        <v>0</v>
      </c>
      <c r="T103" s="152">
        <f t="shared" si="89"/>
        <v>0</v>
      </c>
    </row>
    <row r="104" spans="1:26" s="88" customFormat="1" ht="28" customHeight="1" x14ac:dyDescent="0.5">
      <c r="A104" s="85"/>
      <c r="B104" s="89" t="s">
        <v>2</v>
      </c>
      <c r="C104" s="111"/>
      <c r="D104" s="86"/>
      <c r="E104" s="124"/>
      <c r="F104" s="124"/>
      <c r="G104" s="124"/>
      <c r="H104" s="124"/>
      <c r="I104" s="124"/>
      <c r="J104" s="124"/>
      <c r="K104" s="124"/>
      <c r="L104" s="87"/>
      <c r="M104" s="157"/>
      <c r="N104" s="158"/>
      <c r="O104" s="158"/>
      <c r="P104" s="158"/>
      <c r="Q104" s="158"/>
      <c r="R104" s="158"/>
      <c r="S104" s="158"/>
      <c r="T104" s="158"/>
      <c r="U104" s="158"/>
      <c r="V104" s="158"/>
      <c r="W104" s="158"/>
      <c r="X104" s="158"/>
      <c r="Y104" s="158"/>
      <c r="Z104" s="158"/>
    </row>
    <row r="105" spans="1:26" ht="28" customHeight="1" x14ac:dyDescent="0.35">
      <c r="A105" s="80"/>
      <c r="B105" s="193" t="s">
        <v>159</v>
      </c>
      <c r="C105" s="105" t="str">
        <f>C56</f>
        <v>Finns det bördiga jordar i området?</v>
      </c>
      <c r="D105" s="123" t="str">
        <f t="shared" ref="D105:K105" si="123">D56</f>
        <v>-</v>
      </c>
      <c r="E105" s="105" t="str">
        <f t="shared" si="123"/>
        <v>-</v>
      </c>
      <c r="F105" s="105" t="str">
        <f t="shared" si="123"/>
        <v>-</v>
      </c>
      <c r="G105" s="105" t="str">
        <f t="shared" si="123"/>
        <v>-</v>
      </c>
      <c r="H105" s="105" t="str">
        <f t="shared" si="123"/>
        <v>-</v>
      </c>
      <c r="I105" s="105" t="str">
        <f t="shared" si="123"/>
        <v>-</v>
      </c>
      <c r="J105" s="105" t="str">
        <f t="shared" si="123"/>
        <v>-</v>
      </c>
      <c r="K105" s="125" t="str">
        <f t="shared" si="123"/>
        <v>-</v>
      </c>
      <c r="L105" s="163"/>
      <c r="M105" s="152">
        <f t="shared" ref="M105:M126" si="124">VLOOKUP(D105,$W$4:$X$98,2,FALSE)</f>
        <v>0</v>
      </c>
      <c r="N105" s="152">
        <f t="shared" ref="N105:N128" si="125">IF(E105="ja",2,)+IF(E105="vet ej",1,)</f>
        <v>0</v>
      </c>
      <c r="O105" s="152">
        <f t="shared" ref="O105:O128" si="126">IF(F105="positivt",1,)+IF(F105="negativt",-1)+IF(F105="vet ej",-0.5)</f>
        <v>0</v>
      </c>
      <c r="P105" s="152">
        <f t="shared" ref="P105:P128" si="127">IF(G105="ja",1,)+IF(G105="nej",0)+IF(G105="delvis",0.5)</f>
        <v>0</v>
      </c>
      <c r="Q105" s="152">
        <f t="shared" ref="Q105:Q128" si="128">IF(H105="positivt",1,)+IF(H105="negativt",-1)+IF(H105="vet ej",-0.5)</f>
        <v>0</v>
      </c>
      <c r="R105" s="152">
        <f t="shared" ref="R105:R128" si="129">IF(I105="ja",1,)+IF(I105="nej",0)+IF(I105="delvis",0.5)</f>
        <v>0</v>
      </c>
      <c r="S105" s="152">
        <f t="shared" ref="S105:S128" si="130">IF(J105="positivt",1,)+IF(J105="negativt",-1)+IF(J105="vet ej",-0.5)</f>
        <v>0</v>
      </c>
      <c r="T105" s="152">
        <f t="shared" ref="T105:T128" si="131">IF(K105="ja",1,)+IF(K105="nej",0)+IF(K105="delvis",0.5)</f>
        <v>0</v>
      </c>
    </row>
    <row r="106" spans="1:26" ht="28" customHeight="1" x14ac:dyDescent="0.35">
      <c r="A106" s="80"/>
      <c r="B106" s="196"/>
      <c r="C106" s="118" t="s">
        <v>220</v>
      </c>
      <c r="D106" s="168" t="s">
        <v>56</v>
      </c>
      <c r="E106" s="167" t="s">
        <v>56</v>
      </c>
      <c r="F106" s="167" t="s">
        <v>56</v>
      </c>
      <c r="G106" s="167" t="s">
        <v>56</v>
      </c>
      <c r="H106" s="167" t="s">
        <v>56</v>
      </c>
      <c r="I106" s="167" t="s">
        <v>56</v>
      </c>
      <c r="J106" s="167" t="s">
        <v>56</v>
      </c>
      <c r="K106" s="170" t="s">
        <v>56</v>
      </c>
      <c r="L106" s="167"/>
      <c r="M106" s="152">
        <f t="shared" si="124"/>
        <v>0</v>
      </c>
      <c r="N106" s="152">
        <f t="shared" ref="N106:N126" si="132">IF(E106="ja",2,)+IF(E106="vet ej",1,)</f>
        <v>0</v>
      </c>
      <c r="O106" s="152">
        <f t="shared" ref="O106:O126" si="133">IF(F106="positivt",1,)+IF(F106="negativt",-1)+IF(F106="vet ej",-0.5)</f>
        <v>0</v>
      </c>
      <c r="P106" s="152">
        <f t="shared" ref="P106:P126" si="134">IF(G106="ja",1,)+IF(G106="nej",0)+IF(G106="delvis",0.5)</f>
        <v>0</v>
      </c>
      <c r="Q106" s="152">
        <f t="shared" ref="Q106:Q126" si="135">IF(H106="positivt",1,)+IF(H106="negativt",-1)+IF(H106="vet ej",-0.5)</f>
        <v>0</v>
      </c>
      <c r="R106" s="152">
        <f t="shared" ref="R106:R126" si="136">IF(I106="ja",1,)+IF(I106="nej",0)+IF(I106="delvis",0.5)</f>
        <v>0</v>
      </c>
      <c r="S106" s="152">
        <f t="shared" ref="S106:S126" si="137">IF(J106="positivt",1,)+IF(J106="negativt",-1)+IF(J106="vet ej",-0.5)</f>
        <v>0</v>
      </c>
      <c r="T106" s="152">
        <f t="shared" ref="T106:T126" si="138">IF(K106="ja",1,)+IF(K106="nej",0)+IF(K106="delvis",0.5)</f>
        <v>0</v>
      </c>
    </row>
    <row r="107" spans="1:26" ht="28" customHeight="1" x14ac:dyDescent="0.35">
      <c r="A107" s="80"/>
      <c r="B107" s="196"/>
      <c r="C107" s="13" t="s">
        <v>233</v>
      </c>
      <c r="D107" s="168" t="s">
        <v>56</v>
      </c>
      <c r="E107" s="167" t="s">
        <v>56</v>
      </c>
      <c r="F107" s="167" t="s">
        <v>56</v>
      </c>
      <c r="G107" s="167" t="s">
        <v>56</v>
      </c>
      <c r="H107" s="167" t="s">
        <v>56</v>
      </c>
      <c r="I107" s="167" t="s">
        <v>56</v>
      </c>
      <c r="J107" s="167" t="s">
        <v>56</v>
      </c>
      <c r="K107" s="170" t="s">
        <v>56</v>
      </c>
      <c r="L107" s="167"/>
      <c r="M107" s="152">
        <f t="shared" si="124"/>
        <v>0</v>
      </c>
      <c r="N107" s="152">
        <f t="shared" si="132"/>
        <v>0</v>
      </c>
      <c r="O107" s="152">
        <f t="shared" si="133"/>
        <v>0</v>
      </c>
      <c r="P107" s="152">
        <f t="shared" si="134"/>
        <v>0</v>
      </c>
      <c r="Q107" s="152">
        <f t="shared" si="135"/>
        <v>0</v>
      </c>
      <c r="R107" s="152">
        <f t="shared" si="136"/>
        <v>0</v>
      </c>
      <c r="S107" s="152">
        <f t="shared" si="137"/>
        <v>0</v>
      </c>
      <c r="T107" s="152">
        <f t="shared" si="138"/>
        <v>0</v>
      </c>
    </row>
    <row r="108" spans="1:26" ht="28" customHeight="1" x14ac:dyDescent="0.35">
      <c r="A108" s="80"/>
      <c r="B108" s="196"/>
      <c r="C108" s="13" t="s">
        <v>189</v>
      </c>
      <c r="D108" s="168" t="s">
        <v>56</v>
      </c>
      <c r="E108" s="167" t="s">
        <v>56</v>
      </c>
      <c r="F108" s="167" t="s">
        <v>56</v>
      </c>
      <c r="G108" s="167" t="s">
        <v>56</v>
      </c>
      <c r="H108" s="167" t="s">
        <v>56</v>
      </c>
      <c r="I108" s="167" t="s">
        <v>56</v>
      </c>
      <c r="J108" s="167" t="s">
        <v>56</v>
      </c>
      <c r="K108" s="170" t="s">
        <v>56</v>
      </c>
      <c r="L108" s="167"/>
      <c r="M108" s="152">
        <f t="shared" si="124"/>
        <v>0</v>
      </c>
      <c r="N108" s="152">
        <f t="shared" si="132"/>
        <v>0</v>
      </c>
      <c r="O108" s="152">
        <f t="shared" si="133"/>
        <v>0</v>
      </c>
      <c r="P108" s="152">
        <f t="shared" si="134"/>
        <v>0</v>
      </c>
      <c r="Q108" s="152">
        <f t="shared" si="135"/>
        <v>0</v>
      </c>
      <c r="R108" s="152">
        <f t="shared" si="136"/>
        <v>0</v>
      </c>
      <c r="S108" s="152">
        <f t="shared" si="137"/>
        <v>0</v>
      </c>
      <c r="T108" s="152">
        <f t="shared" si="138"/>
        <v>0</v>
      </c>
    </row>
    <row r="109" spans="1:26" ht="28" customHeight="1" x14ac:dyDescent="0.35">
      <c r="A109" s="80"/>
      <c r="B109" s="196"/>
      <c r="C109" s="118" t="s">
        <v>244</v>
      </c>
      <c r="D109" s="168" t="s">
        <v>56</v>
      </c>
      <c r="E109" s="167" t="s">
        <v>56</v>
      </c>
      <c r="F109" s="167" t="s">
        <v>56</v>
      </c>
      <c r="G109" s="167" t="s">
        <v>56</v>
      </c>
      <c r="H109" s="167" t="s">
        <v>56</v>
      </c>
      <c r="I109" s="167" t="s">
        <v>56</v>
      </c>
      <c r="J109" s="167" t="s">
        <v>56</v>
      </c>
      <c r="K109" s="170" t="s">
        <v>56</v>
      </c>
      <c r="L109" s="167"/>
      <c r="M109" s="152">
        <f t="shared" si="124"/>
        <v>0</v>
      </c>
      <c r="N109" s="152">
        <f t="shared" si="132"/>
        <v>0</v>
      </c>
      <c r="O109" s="152">
        <f t="shared" si="133"/>
        <v>0</v>
      </c>
      <c r="P109" s="152">
        <f t="shared" si="134"/>
        <v>0</v>
      </c>
      <c r="Q109" s="152">
        <f t="shared" si="135"/>
        <v>0</v>
      </c>
      <c r="R109" s="152">
        <f t="shared" si="136"/>
        <v>0</v>
      </c>
      <c r="S109" s="152">
        <f t="shared" si="137"/>
        <v>0</v>
      </c>
      <c r="T109" s="152">
        <f t="shared" si="138"/>
        <v>0</v>
      </c>
    </row>
    <row r="110" spans="1:26" ht="28" customHeight="1" x14ac:dyDescent="0.35">
      <c r="A110" s="80"/>
      <c r="B110" s="196"/>
      <c r="C110" s="13" t="s">
        <v>190</v>
      </c>
      <c r="D110" s="168" t="s">
        <v>56</v>
      </c>
      <c r="E110" s="167" t="s">
        <v>56</v>
      </c>
      <c r="F110" s="167" t="s">
        <v>56</v>
      </c>
      <c r="G110" s="167" t="s">
        <v>56</v>
      </c>
      <c r="H110" s="167" t="s">
        <v>56</v>
      </c>
      <c r="I110" s="167" t="s">
        <v>56</v>
      </c>
      <c r="J110" s="167" t="s">
        <v>56</v>
      </c>
      <c r="K110" s="170" t="s">
        <v>56</v>
      </c>
      <c r="L110" s="167"/>
      <c r="M110" s="152">
        <f t="shared" si="124"/>
        <v>0</v>
      </c>
      <c r="N110" s="152">
        <f t="shared" si="132"/>
        <v>0</v>
      </c>
      <c r="O110" s="152">
        <f t="shared" si="133"/>
        <v>0</v>
      </c>
      <c r="P110" s="152">
        <f t="shared" si="134"/>
        <v>0</v>
      </c>
      <c r="Q110" s="152">
        <f t="shared" si="135"/>
        <v>0</v>
      </c>
      <c r="R110" s="152">
        <f t="shared" si="136"/>
        <v>0</v>
      </c>
      <c r="S110" s="152">
        <f t="shared" si="137"/>
        <v>0</v>
      </c>
      <c r="T110" s="152">
        <f t="shared" si="138"/>
        <v>0</v>
      </c>
    </row>
    <row r="111" spans="1:26" ht="28" customHeight="1" x14ac:dyDescent="0.35">
      <c r="A111" s="80"/>
      <c r="B111" s="195"/>
      <c r="C111" s="81" t="s">
        <v>243</v>
      </c>
      <c r="D111" s="168" t="s">
        <v>56</v>
      </c>
      <c r="E111" s="172" t="s">
        <v>56</v>
      </c>
      <c r="F111" s="172" t="s">
        <v>56</v>
      </c>
      <c r="G111" s="172" t="s">
        <v>56</v>
      </c>
      <c r="H111" s="172" t="s">
        <v>56</v>
      </c>
      <c r="I111" s="172" t="s">
        <v>56</v>
      </c>
      <c r="J111" s="172" t="s">
        <v>56</v>
      </c>
      <c r="K111" s="177" t="s">
        <v>56</v>
      </c>
      <c r="L111" s="172"/>
      <c r="M111" s="152">
        <f t="shared" si="124"/>
        <v>0</v>
      </c>
      <c r="N111" s="152">
        <f t="shared" si="132"/>
        <v>0</v>
      </c>
      <c r="O111" s="152">
        <f t="shared" si="133"/>
        <v>0</v>
      </c>
      <c r="P111" s="152">
        <f t="shared" si="134"/>
        <v>0</v>
      </c>
      <c r="Q111" s="152">
        <f t="shared" si="135"/>
        <v>0</v>
      </c>
      <c r="R111" s="152">
        <f t="shared" si="136"/>
        <v>0</v>
      </c>
      <c r="S111" s="152">
        <f t="shared" si="137"/>
        <v>0</v>
      </c>
      <c r="T111" s="152">
        <f t="shared" si="138"/>
        <v>0</v>
      </c>
    </row>
    <row r="112" spans="1:26" ht="28" customHeight="1" x14ac:dyDescent="0.35">
      <c r="A112" s="80"/>
      <c r="B112" s="193" t="s">
        <v>160</v>
      </c>
      <c r="C112" s="105" t="str">
        <f t="shared" ref="C112:K112" si="139">C45</f>
        <v>Finns det dammar eller våtmarker som renar vatten via filtrering, sedimentering eller näringsupptag, till exempel från kväve och fosfor?</v>
      </c>
      <c r="D112" s="105" t="str">
        <f t="shared" si="139"/>
        <v>-</v>
      </c>
      <c r="E112" s="106" t="str">
        <f t="shared" si="139"/>
        <v>-</v>
      </c>
      <c r="F112" s="106" t="str">
        <f t="shared" si="139"/>
        <v>-</v>
      </c>
      <c r="G112" s="106" t="str">
        <f t="shared" si="139"/>
        <v>-</v>
      </c>
      <c r="H112" s="106" t="str">
        <f t="shared" si="139"/>
        <v>-</v>
      </c>
      <c r="I112" s="106" t="str">
        <f t="shared" si="139"/>
        <v>-</v>
      </c>
      <c r="J112" s="106" t="str">
        <f t="shared" si="139"/>
        <v>-</v>
      </c>
      <c r="K112" s="106" t="str">
        <f t="shared" si="139"/>
        <v>-</v>
      </c>
      <c r="L112" s="163"/>
      <c r="M112" s="152">
        <f t="shared" si="124"/>
        <v>0</v>
      </c>
      <c r="N112" s="152">
        <f t="shared" si="132"/>
        <v>0</v>
      </c>
      <c r="O112" s="152">
        <f t="shared" si="133"/>
        <v>0</v>
      </c>
      <c r="P112" s="152">
        <f t="shared" si="134"/>
        <v>0</v>
      </c>
      <c r="Q112" s="152">
        <f t="shared" si="135"/>
        <v>0</v>
      </c>
      <c r="R112" s="152">
        <f t="shared" si="136"/>
        <v>0</v>
      </c>
      <c r="S112" s="152">
        <f t="shared" si="137"/>
        <v>0</v>
      </c>
      <c r="T112" s="152">
        <f t="shared" si="138"/>
        <v>0</v>
      </c>
    </row>
    <row r="113" spans="1:26" ht="28" customHeight="1" x14ac:dyDescent="0.35">
      <c r="A113" s="80"/>
      <c r="B113" s="194"/>
      <c r="C113" s="106" t="str">
        <f t="shared" ref="C113:K113" si="140">C49</f>
        <v>Tillåter marken och jordlagren i området möjligheter till grundvattenbildning?</v>
      </c>
      <c r="D113" s="106" t="str">
        <f t="shared" si="140"/>
        <v>-</v>
      </c>
      <c r="E113" s="106" t="str">
        <f t="shared" si="140"/>
        <v>-</v>
      </c>
      <c r="F113" s="106" t="str">
        <f t="shared" si="140"/>
        <v>-</v>
      </c>
      <c r="G113" s="106" t="str">
        <f t="shared" si="140"/>
        <v>-</v>
      </c>
      <c r="H113" s="106" t="str">
        <f t="shared" si="140"/>
        <v>-</v>
      </c>
      <c r="I113" s="106" t="str">
        <f t="shared" si="140"/>
        <v>-</v>
      </c>
      <c r="J113" s="106" t="str">
        <f t="shared" si="140"/>
        <v>-</v>
      </c>
      <c r="K113" s="106" t="str">
        <f t="shared" si="140"/>
        <v>-</v>
      </c>
      <c r="L113" s="167"/>
      <c r="M113" s="152">
        <f t="shared" si="124"/>
        <v>0</v>
      </c>
      <c r="N113" s="152">
        <f t="shared" si="132"/>
        <v>0</v>
      </c>
      <c r="O113" s="152">
        <f t="shared" si="133"/>
        <v>0</v>
      </c>
      <c r="P113" s="152">
        <f t="shared" si="134"/>
        <v>0</v>
      </c>
      <c r="Q113" s="152">
        <f t="shared" si="135"/>
        <v>0</v>
      </c>
      <c r="R113" s="152">
        <f t="shared" si="136"/>
        <v>0</v>
      </c>
      <c r="S113" s="152">
        <f t="shared" si="137"/>
        <v>0</v>
      </c>
      <c r="T113" s="152">
        <f t="shared" si="138"/>
        <v>0</v>
      </c>
    </row>
    <row r="114" spans="1:26" ht="28" customHeight="1" x14ac:dyDescent="0.35">
      <c r="A114" s="80"/>
      <c r="B114" s="194"/>
      <c r="C114" s="106" t="str">
        <f t="shared" ref="C114:K114" si="141">C77</f>
        <v>Finns det översvämningsytor i området?</v>
      </c>
      <c r="D114" s="106" t="str">
        <f t="shared" si="141"/>
        <v>-</v>
      </c>
      <c r="E114" s="106" t="str">
        <f t="shared" si="141"/>
        <v>-</v>
      </c>
      <c r="F114" s="106" t="str">
        <f t="shared" si="141"/>
        <v>-</v>
      </c>
      <c r="G114" s="106" t="str">
        <f t="shared" si="141"/>
        <v>-</v>
      </c>
      <c r="H114" s="106" t="str">
        <f t="shared" si="141"/>
        <v>-</v>
      </c>
      <c r="I114" s="106" t="str">
        <f t="shared" si="141"/>
        <v>-</v>
      </c>
      <c r="J114" s="106" t="str">
        <f t="shared" si="141"/>
        <v>-</v>
      </c>
      <c r="K114" s="106" t="str">
        <f t="shared" si="141"/>
        <v>-</v>
      </c>
      <c r="L114" s="167"/>
      <c r="M114" s="152">
        <f t="shared" si="124"/>
        <v>0</v>
      </c>
      <c r="N114" s="152">
        <f t="shared" si="132"/>
        <v>0</v>
      </c>
      <c r="O114" s="152">
        <f t="shared" si="133"/>
        <v>0</v>
      </c>
      <c r="P114" s="152">
        <f t="shared" si="134"/>
        <v>0</v>
      </c>
      <c r="Q114" s="152">
        <f t="shared" si="135"/>
        <v>0</v>
      </c>
      <c r="R114" s="152">
        <f t="shared" si="136"/>
        <v>0</v>
      </c>
      <c r="S114" s="152">
        <f t="shared" si="137"/>
        <v>0</v>
      </c>
      <c r="T114" s="152">
        <f t="shared" si="138"/>
        <v>0</v>
      </c>
    </row>
    <row r="115" spans="1:26" ht="28" customHeight="1" x14ac:dyDescent="0.35">
      <c r="A115" s="80"/>
      <c r="B115" s="196"/>
      <c r="C115" s="13" t="s">
        <v>76</v>
      </c>
      <c r="D115" s="167" t="s">
        <v>56</v>
      </c>
      <c r="E115" s="167" t="s">
        <v>56</v>
      </c>
      <c r="F115" s="167" t="s">
        <v>56</v>
      </c>
      <c r="G115" s="167" t="s">
        <v>56</v>
      </c>
      <c r="H115" s="167" t="s">
        <v>56</v>
      </c>
      <c r="I115" s="167" t="s">
        <v>56</v>
      </c>
      <c r="J115" s="167" t="s">
        <v>56</v>
      </c>
      <c r="K115" s="167" t="s">
        <v>56</v>
      </c>
      <c r="L115" s="167"/>
      <c r="M115" s="152">
        <f t="shared" si="124"/>
        <v>0</v>
      </c>
      <c r="N115" s="152">
        <f t="shared" si="132"/>
        <v>0</v>
      </c>
      <c r="O115" s="152">
        <f t="shared" si="133"/>
        <v>0</v>
      </c>
      <c r="P115" s="152">
        <f t="shared" si="134"/>
        <v>0</v>
      </c>
      <c r="Q115" s="152">
        <f t="shared" si="135"/>
        <v>0</v>
      </c>
      <c r="R115" s="152">
        <f t="shared" si="136"/>
        <v>0</v>
      </c>
      <c r="S115" s="152">
        <f t="shared" si="137"/>
        <v>0</v>
      </c>
      <c r="T115" s="152">
        <f t="shared" si="138"/>
        <v>0</v>
      </c>
    </row>
    <row r="116" spans="1:26" ht="28" customHeight="1" x14ac:dyDescent="0.35">
      <c r="A116" s="80"/>
      <c r="B116" s="195"/>
      <c r="C116" s="81" t="s">
        <v>77</v>
      </c>
      <c r="D116" s="167" t="s">
        <v>56</v>
      </c>
      <c r="E116" s="167" t="s">
        <v>56</v>
      </c>
      <c r="F116" s="172" t="s">
        <v>56</v>
      </c>
      <c r="G116" s="167" t="s">
        <v>56</v>
      </c>
      <c r="H116" s="172" t="s">
        <v>56</v>
      </c>
      <c r="I116" s="167" t="s">
        <v>56</v>
      </c>
      <c r="J116" s="172" t="s">
        <v>56</v>
      </c>
      <c r="K116" s="167" t="s">
        <v>56</v>
      </c>
      <c r="L116" s="172"/>
      <c r="M116" s="152">
        <f t="shared" si="124"/>
        <v>0</v>
      </c>
      <c r="N116" s="152">
        <f t="shared" si="132"/>
        <v>0</v>
      </c>
      <c r="O116" s="152">
        <f t="shared" si="133"/>
        <v>0</v>
      </c>
      <c r="P116" s="152">
        <f t="shared" si="134"/>
        <v>0</v>
      </c>
      <c r="Q116" s="152">
        <f t="shared" si="135"/>
        <v>0</v>
      </c>
      <c r="R116" s="152">
        <f t="shared" si="136"/>
        <v>0</v>
      </c>
      <c r="S116" s="152">
        <f t="shared" si="137"/>
        <v>0</v>
      </c>
      <c r="T116" s="152">
        <f t="shared" si="138"/>
        <v>0</v>
      </c>
    </row>
    <row r="117" spans="1:26" ht="28" customHeight="1" x14ac:dyDescent="0.35">
      <c r="A117" s="80"/>
      <c r="B117" s="193" t="s">
        <v>161</v>
      </c>
      <c r="C117" s="123" t="str">
        <f>C107</f>
        <v>Finns betesmark för djur som ger mat så som kött och mjölk i området?</v>
      </c>
      <c r="D117" s="123" t="str">
        <f t="shared" ref="D117:K117" si="142">D107</f>
        <v>-</v>
      </c>
      <c r="E117" s="123" t="str">
        <f t="shared" si="142"/>
        <v>-</v>
      </c>
      <c r="F117" s="123" t="str">
        <f t="shared" si="142"/>
        <v>-</v>
      </c>
      <c r="G117" s="123" t="str">
        <f t="shared" si="142"/>
        <v>-</v>
      </c>
      <c r="H117" s="123" t="str">
        <f t="shared" si="142"/>
        <v>-</v>
      </c>
      <c r="I117" s="123" t="str">
        <f t="shared" si="142"/>
        <v>-</v>
      </c>
      <c r="J117" s="123" t="str">
        <f t="shared" si="142"/>
        <v>-</v>
      </c>
      <c r="K117" s="105" t="str">
        <f t="shared" si="142"/>
        <v>-</v>
      </c>
      <c r="L117" s="166"/>
      <c r="M117" s="152">
        <f t="shared" si="124"/>
        <v>0</v>
      </c>
      <c r="N117" s="152">
        <f t="shared" si="132"/>
        <v>0</v>
      </c>
      <c r="O117" s="152">
        <f t="shared" si="133"/>
        <v>0</v>
      </c>
      <c r="P117" s="152">
        <f t="shared" si="134"/>
        <v>0</v>
      </c>
      <c r="Q117" s="152">
        <f t="shared" si="135"/>
        <v>0</v>
      </c>
      <c r="R117" s="152">
        <f t="shared" si="136"/>
        <v>0</v>
      </c>
      <c r="S117" s="152">
        <f t="shared" si="137"/>
        <v>0</v>
      </c>
      <c r="T117" s="152">
        <f t="shared" si="138"/>
        <v>0</v>
      </c>
    </row>
    <row r="118" spans="1:26" ht="28" customHeight="1" x14ac:dyDescent="0.35">
      <c r="A118" s="80"/>
      <c r="B118" s="194"/>
      <c r="C118" s="126" t="s">
        <v>261</v>
      </c>
      <c r="D118" s="168" t="s">
        <v>56</v>
      </c>
      <c r="E118" s="168" t="s">
        <v>56</v>
      </c>
      <c r="F118" s="167" t="s">
        <v>56</v>
      </c>
      <c r="G118" s="168" t="s">
        <v>56</v>
      </c>
      <c r="H118" s="167" t="s">
        <v>56</v>
      </c>
      <c r="I118" s="168" t="s">
        <v>56</v>
      </c>
      <c r="J118" s="167" t="s">
        <v>56</v>
      </c>
      <c r="K118" s="167" t="s">
        <v>56</v>
      </c>
      <c r="L118" s="170"/>
      <c r="M118" s="152">
        <f t="shared" si="124"/>
        <v>0</v>
      </c>
      <c r="N118" s="152">
        <f t="shared" si="132"/>
        <v>0</v>
      </c>
      <c r="O118" s="152">
        <f t="shared" si="133"/>
        <v>0</v>
      </c>
      <c r="P118" s="152">
        <f t="shared" si="134"/>
        <v>0</v>
      </c>
      <c r="Q118" s="152">
        <f t="shared" si="135"/>
        <v>0</v>
      </c>
      <c r="R118" s="152">
        <f t="shared" si="136"/>
        <v>0</v>
      </c>
      <c r="S118" s="152">
        <f t="shared" si="137"/>
        <v>0</v>
      </c>
      <c r="T118" s="152">
        <f t="shared" si="138"/>
        <v>0</v>
      </c>
    </row>
    <row r="119" spans="1:26" ht="28" customHeight="1" x14ac:dyDescent="0.35">
      <c r="A119" s="80"/>
      <c r="B119" s="196"/>
      <c r="C119" s="126" t="s">
        <v>197</v>
      </c>
      <c r="D119" s="168" t="s">
        <v>56</v>
      </c>
      <c r="E119" s="168" t="s">
        <v>56</v>
      </c>
      <c r="F119" s="167" t="s">
        <v>56</v>
      </c>
      <c r="G119" s="168" t="s">
        <v>56</v>
      </c>
      <c r="H119" s="167" t="s">
        <v>56</v>
      </c>
      <c r="I119" s="168" t="s">
        <v>56</v>
      </c>
      <c r="J119" s="167" t="s">
        <v>56</v>
      </c>
      <c r="K119" s="167" t="s">
        <v>56</v>
      </c>
      <c r="L119" s="170"/>
      <c r="M119" s="152">
        <f t="shared" si="124"/>
        <v>0</v>
      </c>
      <c r="N119" s="152">
        <f t="shared" si="132"/>
        <v>0</v>
      </c>
      <c r="O119" s="152">
        <f t="shared" si="133"/>
        <v>0</v>
      </c>
      <c r="P119" s="152">
        <f t="shared" si="134"/>
        <v>0</v>
      </c>
      <c r="Q119" s="152">
        <f t="shared" si="135"/>
        <v>0</v>
      </c>
      <c r="R119" s="152">
        <f t="shared" si="136"/>
        <v>0</v>
      </c>
      <c r="S119" s="152">
        <f t="shared" si="137"/>
        <v>0</v>
      </c>
      <c r="T119" s="152">
        <f t="shared" si="138"/>
        <v>0</v>
      </c>
    </row>
    <row r="120" spans="1:26" ht="28" customHeight="1" x14ac:dyDescent="0.35">
      <c r="A120" s="80"/>
      <c r="B120" s="196"/>
      <c r="C120" s="126" t="s">
        <v>192</v>
      </c>
      <c r="D120" s="168" t="s">
        <v>56</v>
      </c>
      <c r="E120" s="168" t="s">
        <v>56</v>
      </c>
      <c r="F120" s="167" t="s">
        <v>56</v>
      </c>
      <c r="G120" s="168" t="s">
        <v>56</v>
      </c>
      <c r="H120" s="167" t="s">
        <v>56</v>
      </c>
      <c r="I120" s="168" t="s">
        <v>56</v>
      </c>
      <c r="J120" s="167" t="s">
        <v>56</v>
      </c>
      <c r="K120" s="167" t="s">
        <v>56</v>
      </c>
      <c r="L120" s="170"/>
      <c r="M120" s="152">
        <f t="shared" si="124"/>
        <v>0</v>
      </c>
      <c r="N120" s="152">
        <f t="shared" si="132"/>
        <v>0</v>
      </c>
      <c r="O120" s="152">
        <f t="shared" si="133"/>
        <v>0</v>
      </c>
      <c r="P120" s="152">
        <f t="shared" si="134"/>
        <v>0</v>
      </c>
      <c r="Q120" s="152">
        <f t="shared" si="135"/>
        <v>0</v>
      </c>
      <c r="R120" s="152">
        <f t="shared" si="136"/>
        <v>0</v>
      </c>
      <c r="S120" s="152">
        <f t="shared" si="137"/>
        <v>0</v>
      </c>
      <c r="T120" s="152">
        <f t="shared" si="138"/>
        <v>0</v>
      </c>
    </row>
    <row r="121" spans="1:26" ht="28" customHeight="1" x14ac:dyDescent="0.35">
      <c r="A121" s="80"/>
      <c r="B121" s="196"/>
      <c r="C121" s="126" t="s">
        <v>191</v>
      </c>
      <c r="D121" s="168" t="s">
        <v>56</v>
      </c>
      <c r="E121" s="168" t="s">
        <v>56</v>
      </c>
      <c r="F121" s="167" t="s">
        <v>56</v>
      </c>
      <c r="G121" s="168" t="s">
        <v>56</v>
      </c>
      <c r="H121" s="167" t="s">
        <v>56</v>
      </c>
      <c r="I121" s="168" t="s">
        <v>56</v>
      </c>
      <c r="J121" s="167" t="s">
        <v>56</v>
      </c>
      <c r="K121" s="167" t="s">
        <v>56</v>
      </c>
      <c r="L121" s="170"/>
      <c r="M121" s="152">
        <f t="shared" si="124"/>
        <v>0</v>
      </c>
      <c r="N121" s="152">
        <f t="shared" si="132"/>
        <v>0</v>
      </c>
      <c r="O121" s="152">
        <f t="shared" si="133"/>
        <v>0</v>
      </c>
      <c r="P121" s="152">
        <f t="shared" si="134"/>
        <v>0</v>
      </c>
      <c r="Q121" s="152">
        <f t="shared" si="135"/>
        <v>0</v>
      </c>
      <c r="R121" s="152">
        <f t="shared" si="136"/>
        <v>0</v>
      </c>
      <c r="S121" s="152">
        <f t="shared" si="137"/>
        <v>0</v>
      </c>
      <c r="T121" s="152">
        <f t="shared" si="138"/>
        <v>0</v>
      </c>
    </row>
    <row r="122" spans="1:26" ht="28" customHeight="1" x14ac:dyDescent="0.35">
      <c r="A122" s="80"/>
      <c r="B122" s="151"/>
      <c r="C122" s="126" t="s">
        <v>264</v>
      </c>
      <c r="D122" s="173" t="s">
        <v>56</v>
      </c>
      <c r="E122" s="173" t="s">
        <v>56</v>
      </c>
      <c r="F122" s="172" t="s">
        <v>56</v>
      </c>
      <c r="G122" s="173" t="s">
        <v>56</v>
      </c>
      <c r="H122" s="172" t="s">
        <v>56</v>
      </c>
      <c r="I122" s="173" t="s">
        <v>56</v>
      </c>
      <c r="J122" s="172" t="s">
        <v>56</v>
      </c>
      <c r="K122" s="172" t="s">
        <v>56</v>
      </c>
      <c r="L122" s="172"/>
      <c r="M122" s="152">
        <f t="shared" si="124"/>
        <v>0</v>
      </c>
      <c r="N122" s="152">
        <f t="shared" ref="N122" si="143">IF(E122="ja",2,)+IF(E122="vet ej",1,)</f>
        <v>0</v>
      </c>
      <c r="O122" s="152">
        <f t="shared" ref="O122" si="144">IF(F122="positivt",1,)+IF(F122="negativt",-1)+IF(F122="vet ej",-0.5)</f>
        <v>0</v>
      </c>
      <c r="P122" s="152">
        <f t="shared" ref="P122" si="145">IF(G122="ja",1,)+IF(G122="nej",0)+IF(G122="delvis",0.5)</f>
        <v>0</v>
      </c>
      <c r="Q122" s="152">
        <f t="shared" ref="Q122" si="146">IF(H122="positivt",1,)+IF(H122="negativt",-1)+IF(H122="vet ej",-0.5)</f>
        <v>0</v>
      </c>
      <c r="R122" s="152">
        <f t="shared" ref="R122" si="147">IF(I122="ja",1,)+IF(I122="nej",0)+IF(I122="delvis",0.5)</f>
        <v>0</v>
      </c>
      <c r="S122" s="152">
        <f t="shared" ref="S122" si="148">IF(J122="positivt",1,)+IF(J122="negativt",-1)+IF(J122="vet ej",-0.5)</f>
        <v>0</v>
      </c>
      <c r="T122" s="152">
        <f t="shared" ref="T122" si="149">IF(K122="ja",1,)+IF(K122="nej",0)+IF(K122="delvis",0.5)</f>
        <v>0</v>
      </c>
    </row>
    <row r="123" spans="1:26" ht="36" customHeight="1" x14ac:dyDescent="0.35">
      <c r="A123" s="80"/>
      <c r="B123" s="193" t="s">
        <v>162</v>
      </c>
      <c r="C123" s="129" t="s">
        <v>111</v>
      </c>
      <c r="D123" s="167" t="s">
        <v>56</v>
      </c>
      <c r="E123" s="170" t="s">
        <v>56</v>
      </c>
      <c r="F123" s="167" t="s">
        <v>56</v>
      </c>
      <c r="G123" s="170" t="s">
        <v>56</v>
      </c>
      <c r="H123" s="167" t="s">
        <v>56</v>
      </c>
      <c r="I123" s="170" t="s">
        <v>56</v>
      </c>
      <c r="J123" s="167" t="s">
        <v>56</v>
      </c>
      <c r="K123" s="170" t="s">
        <v>56</v>
      </c>
      <c r="L123" s="166"/>
      <c r="M123" s="152">
        <f t="shared" si="124"/>
        <v>0</v>
      </c>
      <c r="N123" s="152">
        <f t="shared" si="132"/>
        <v>0</v>
      </c>
      <c r="O123" s="152">
        <f t="shared" si="133"/>
        <v>0</v>
      </c>
      <c r="P123" s="152">
        <f t="shared" si="134"/>
        <v>0</v>
      </c>
      <c r="Q123" s="152">
        <f t="shared" si="135"/>
        <v>0</v>
      </c>
      <c r="R123" s="152">
        <f t="shared" si="136"/>
        <v>0</v>
      </c>
      <c r="S123" s="152">
        <f t="shared" si="137"/>
        <v>0</v>
      </c>
      <c r="T123" s="152">
        <f t="shared" si="138"/>
        <v>0</v>
      </c>
    </row>
    <row r="124" spans="1:26" ht="36" customHeight="1" x14ac:dyDescent="0.35">
      <c r="A124" s="80"/>
      <c r="B124" s="194"/>
      <c r="C124" s="126" t="s">
        <v>193</v>
      </c>
      <c r="D124" s="167" t="s">
        <v>56</v>
      </c>
      <c r="E124" s="170" t="s">
        <v>56</v>
      </c>
      <c r="F124" s="167" t="s">
        <v>56</v>
      </c>
      <c r="G124" s="170" t="s">
        <v>56</v>
      </c>
      <c r="H124" s="167" t="s">
        <v>56</v>
      </c>
      <c r="I124" s="170" t="s">
        <v>56</v>
      </c>
      <c r="J124" s="167" t="s">
        <v>56</v>
      </c>
      <c r="K124" s="170" t="s">
        <v>56</v>
      </c>
      <c r="L124" s="170"/>
      <c r="M124" s="152">
        <f t="shared" si="124"/>
        <v>0</v>
      </c>
      <c r="N124" s="152">
        <f t="shared" si="132"/>
        <v>0</v>
      </c>
      <c r="O124" s="152">
        <f t="shared" si="133"/>
        <v>0</v>
      </c>
      <c r="P124" s="152">
        <f t="shared" si="134"/>
        <v>0</v>
      </c>
      <c r="Q124" s="152">
        <f t="shared" si="135"/>
        <v>0</v>
      </c>
      <c r="R124" s="152">
        <f t="shared" si="136"/>
        <v>0</v>
      </c>
      <c r="S124" s="152">
        <f t="shared" si="137"/>
        <v>0</v>
      </c>
      <c r="T124" s="152">
        <f t="shared" si="138"/>
        <v>0</v>
      </c>
    </row>
    <row r="125" spans="1:26" ht="36" customHeight="1" x14ac:dyDescent="0.35">
      <c r="A125" s="80"/>
      <c r="B125" s="194"/>
      <c r="C125" s="126" t="s">
        <v>194</v>
      </c>
      <c r="D125" s="167" t="s">
        <v>56</v>
      </c>
      <c r="E125" s="170" t="s">
        <v>56</v>
      </c>
      <c r="F125" s="167" t="s">
        <v>56</v>
      </c>
      <c r="G125" s="170" t="s">
        <v>56</v>
      </c>
      <c r="H125" s="167" t="s">
        <v>56</v>
      </c>
      <c r="I125" s="170" t="s">
        <v>56</v>
      </c>
      <c r="J125" s="167" t="s">
        <v>56</v>
      </c>
      <c r="K125" s="170" t="s">
        <v>56</v>
      </c>
      <c r="L125" s="170"/>
      <c r="M125" s="152">
        <f t="shared" si="124"/>
        <v>0</v>
      </c>
      <c r="N125" s="152">
        <f t="shared" si="132"/>
        <v>0</v>
      </c>
      <c r="O125" s="152">
        <f t="shared" si="133"/>
        <v>0</v>
      </c>
      <c r="P125" s="152">
        <f t="shared" si="134"/>
        <v>0</v>
      </c>
      <c r="Q125" s="152">
        <f t="shared" si="135"/>
        <v>0</v>
      </c>
      <c r="R125" s="152">
        <f t="shared" si="136"/>
        <v>0</v>
      </c>
      <c r="S125" s="152">
        <f t="shared" si="137"/>
        <v>0</v>
      </c>
      <c r="T125" s="152">
        <f t="shared" si="138"/>
        <v>0</v>
      </c>
    </row>
    <row r="126" spans="1:26" ht="36" customHeight="1" x14ac:dyDescent="0.35">
      <c r="A126" s="80"/>
      <c r="B126" s="195"/>
      <c r="C126" s="127" t="s">
        <v>240</v>
      </c>
      <c r="D126" s="172" t="s">
        <v>56</v>
      </c>
      <c r="E126" s="177" t="s">
        <v>56</v>
      </c>
      <c r="F126" s="172" t="s">
        <v>56</v>
      </c>
      <c r="G126" s="177" t="s">
        <v>56</v>
      </c>
      <c r="H126" s="172" t="s">
        <v>56</v>
      </c>
      <c r="I126" s="177" t="s">
        <v>56</v>
      </c>
      <c r="J126" s="172" t="s">
        <v>56</v>
      </c>
      <c r="K126" s="177" t="s">
        <v>56</v>
      </c>
      <c r="L126" s="177"/>
      <c r="M126" s="152">
        <f t="shared" si="124"/>
        <v>0</v>
      </c>
      <c r="N126" s="152">
        <f t="shared" si="132"/>
        <v>0</v>
      </c>
      <c r="O126" s="152">
        <f t="shared" si="133"/>
        <v>0</v>
      </c>
      <c r="P126" s="152">
        <f t="shared" si="134"/>
        <v>0</v>
      </c>
      <c r="Q126" s="152">
        <f t="shared" si="135"/>
        <v>0</v>
      </c>
      <c r="R126" s="152">
        <f t="shared" si="136"/>
        <v>0</v>
      </c>
      <c r="S126" s="152">
        <f t="shared" si="137"/>
        <v>0</v>
      </c>
      <c r="T126" s="152">
        <f t="shared" si="138"/>
        <v>0</v>
      </c>
    </row>
    <row r="127" spans="1:26" s="102" customFormat="1" ht="28" customHeight="1" x14ac:dyDescent="0.5">
      <c r="A127" s="101"/>
      <c r="B127" s="100" t="s">
        <v>27</v>
      </c>
      <c r="C127" s="112"/>
      <c r="D127" s="128"/>
      <c r="E127" s="128"/>
      <c r="F127" s="128"/>
      <c r="G127" s="128"/>
      <c r="H127" s="128"/>
      <c r="I127" s="128"/>
      <c r="J127" s="128"/>
      <c r="K127" s="128"/>
      <c r="L127" s="82"/>
      <c r="M127" s="159"/>
      <c r="N127" s="160"/>
      <c r="O127" s="160"/>
      <c r="P127" s="160"/>
      <c r="Q127" s="160"/>
      <c r="R127" s="160"/>
      <c r="S127" s="160"/>
      <c r="T127" s="160"/>
      <c r="U127" s="160"/>
      <c r="V127" s="160"/>
      <c r="W127" s="160"/>
      <c r="X127" s="160"/>
      <c r="Y127" s="160"/>
      <c r="Z127" s="160"/>
    </row>
    <row r="128" spans="1:26" ht="28" customHeight="1" x14ac:dyDescent="0.35">
      <c r="A128" s="80"/>
      <c r="B128" s="197" t="s">
        <v>163</v>
      </c>
      <c r="C128" s="113" t="str">
        <f t="shared" ref="C128:K128" si="150">C6</f>
        <v xml:space="preserve">Finns konnektivitet i området, dvs innehåller projektområdet natur- eller kulturmiljöer som hänger ihop med andra natur- eller kulturmiljöer utanför projektområdet? </v>
      </c>
      <c r="D128" s="113" t="str">
        <f t="shared" si="150"/>
        <v>-</v>
      </c>
      <c r="E128" s="113" t="str">
        <f t="shared" si="150"/>
        <v>-</v>
      </c>
      <c r="F128" s="113" t="str">
        <f t="shared" si="150"/>
        <v>-</v>
      </c>
      <c r="G128" s="113" t="str">
        <f t="shared" si="150"/>
        <v>-</v>
      </c>
      <c r="H128" s="113" t="str">
        <f t="shared" si="150"/>
        <v>-</v>
      </c>
      <c r="I128" s="113" t="str">
        <f t="shared" si="150"/>
        <v>-</v>
      </c>
      <c r="J128" s="113" t="str">
        <f t="shared" si="150"/>
        <v>-</v>
      </c>
      <c r="K128" s="113" t="str">
        <f t="shared" si="150"/>
        <v>-</v>
      </c>
      <c r="L128" s="185"/>
      <c r="M128" s="152">
        <f t="shared" ref="M128:M159" si="151">VLOOKUP(D128,$W$4:$X$98,2,FALSE)</f>
        <v>0</v>
      </c>
      <c r="N128" s="152">
        <f t="shared" si="125"/>
        <v>0</v>
      </c>
      <c r="O128" s="152">
        <f t="shared" si="126"/>
        <v>0</v>
      </c>
      <c r="P128" s="152">
        <f t="shared" si="127"/>
        <v>0</v>
      </c>
      <c r="Q128" s="152">
        <f t="shared" si="128"/>
        <v>0</v>
      </c>
      <c r="R128" s="152">
        <f t="shared" si="129"/>
        <v>0</v>
      </c>
      <c r="S128" s="152">
        <f t="shared" si="130"/>
        <v>0</v>
      </c>
      <c r="T128" s="152">
        <f t="shared" si="131"/>
        <v>0</v>
      </c>
    </row>
    <row r="129" spans="1:20" ht="28" customHeight="1" x14ac:dyDescent="0.35">
      <c r="A129" s="80"/>
      <c r="B129" s="198"/>
      <c r="C129" s="114" t="str">
        <f t="shared" ref="C129:K129" si="152">C79</f>
        <v>Hur stor del av områdets yta täcks av kronarealen av befintliga träd och buskar?</v>
      </c>
      <c r="D129" s="114" t="str">
        <f t="shared" si="152"/>
        <v>-</v>
      </c>
      <c r="E129" s="114" t="str">
        <f t="shared" si="152"/>
        <v>-</v>
      </c>
      <c r="F129" s="114" t="str">
        <f t="shared" si="152"/>
        <v>-</v>
      </c>
      <c r="G129" s="114" t="str">
        <f t="shared" si="152"/>
        <v>-</v>
      </c>
      <c r="H129" s="114" t="str">
        <f t="shared" si="152"/>
        <v>-</v>
      </c>
      <c r="I129" s="114" t="str">
        <f t="shared" si="152"/>
        <v>-</v>
      </c>
      <c r="J129" s="114" t="str">
        <f t="shared" si="152"/>
        <v>-</v>
      </c>
      <c r="K129" s="114" t="str">
        <f t="shared" si="152"/>
        <v>-</v>
      </c>
      <c r="L129" s="178"/>
      <c r="M129" s="152">
        <f t="shared" si="151"/>
        <v>0</v>
      </c>
      <c r="N129" s="152">
        <f t="shared" ref="N129:N141" si="153">IF(E129="ja",2,)+IF(E129="vet ej",1,)</f>
        <v>0</v>
      </c>
      <c r="O129" s="152">
        <f t="shared" ref="O129:O141" si="154">IF(F129="positivt",1,)+IF(F129="negativt",-1)+IF(F129="vet ej",-0.5)</f>
        <v>0</v>
      </c>
      <c r="P129" s="152">
        <f t="shared" ref="P129:P141" si="155">IF(G129="ja",1,)+IF(G129="nej",0)+IF(G129="delvis",0.5)</f>
        <v>0</v>
      </c>
      <c r="Q129" s="152">
        <f t="shared" ref="Q129:Q141" si="156">IF(H129="positivt",1,)+IF(H129="negativt",-1)+IF(H129="vet ej",-0.5)</f>
        <v>0</v>
      </c>
      <c r="R129" s="152">
        <f t="shared" ref="R129:R141" si="157">IF(I129="ja",1,)+IF(I129="nej",0)+IF(I129="delvis",0.5)</f>
        <v>0</v>
      </c>
      <c r="S129" s="152">
        <f t="shared" ref="S129:S141" si="158">IF(J129="positivt",1,)+IF(J129="negativt",-1)+IF(J129="vet ej",-0.5)</f>
        <v>0</v>
      </c>
      <c r="T129" s="152">
        <f t="shared" ref="T129:T141" si="159">IF(K129="ja",1,)+IF(K129="nej",0)+IF(K129="delvis",0.5)</f>
        <v>0</v>
      </c>
    </row>
    <row r="130" spans="1:20" ht="28" customHeight="1" x14ac:dyDescent="0.35">
      <c r="A130" s="80"/>
      <c r="B130" s="198"/>
      <c r="C130" s="114" t="str">
        <f>C111</f>
        <v>Finns det allmänt tillgängliga områden med bär, frukt eller svamp?</v>
      </c>
      <c r="D130" s="114" t="str">
        <f t="shared" ref="D130:K130" si="160">D111</f>
        <v>-</v>
      </c>
      <c r="E130" s="114" t="str">
        <f t="shared" si="160"/>
        <v>-</v>
      </c>
      <c r="F130" s="114" t="str">
        <f t="shared" si="160"/>
        <v>-</v>
      </c>
      <c r="G130" s="114" t="str">
        <f t="shared" si="160"/>
        <v>-</v>
      </c>
      <c r="H130" s="114" t="str">
        <f t="shared" si="160"/>
        <v>-</v>
      </c>
      <c r="I130" s="114" t="str">
        <f t="shared" si="160"/>
        <v>-</v>
      </c>
      <c r="J130" s="114" t="str">
        <f t="shared" si="160"/>
        <v>-</v>
      </c>
      <c r="K130" s="114" t="str">
        <f t="shared" si="160"/>
        <v>-</v>
      </c>
      <c r="L130" s="178"/>
      <c r="M130" s="152">
        <f t="shared" si="151"/>
        <v>0</v>
      </c>
      <c r="N130" s="152">
        <f t="shared" si="153"/>
        <v>0</v>
      </c>
      <c r="O130" s="152">
        <f t="shared" si="154"/>
        <v>0</v>
      </c>
      <c r="P130" s="152">
        <f t="shared" si="155"/>
        <v>0</v>
      </c>
      <c r="Q130" s="152">
        <f t="shared" si="156"/>
        <v>0</v>
      </c>
      <c r="R130" s="152">
        <f t="shared" si="157"/>
        <v>0</v>
      </c>
      <c r="S130" s="152">
        <f t="shared" si="158"/>
        <v>0</v>
      </c>
      <c r="T130" s="152">
        <f t="shared" si="159"/>
        <v>0</v>
      </c>
    </row>
    <row r="131" spans="1:20" ht="28" customHeight="1" x14ac:dyDescent="0.35">
      <c r="A131" s="80"/>
      <c r="B131" s="198"/>
      <c r="C131" s="115" t="s">
        <v>247</v>
      </c>
      <c r="D131" s="178" t="s">
        <v>56</v>
      </c>
      <c r="E131" s="178" t="s">
        <v>56</v>
      </c>
      <c r="F131" s="178" t="s">
        <v>56</v>
      </c>
      <c r="G131" s="178" t="s">
        <v>56</v>
      </c>
      <c r="H131" s="178" t="s">
        <v>56</v>
      </c>
      <c r="I131" s="178" t="s">
        <v>56</v>
      </c>
      <c r="J131" s="178" t="s">
        <v>56</v>
      </c>
      <c r="K131" s="178" t="s">
        <v>56</v>
      </c>
      <c r="L131" s="178"/>
      <c r="M131" s="152">
        <f t="shared" si="151"/>
        <v>0</v>
      </c>
      <c r="N131" s="152">
        <f t="shared" si="153"/>
        <v>0</v>
      </c>
      <c r="O131" s="152">
        <f t="shared" si="154"/>
        <v>0</v>
      </c>
      <c r="P131" s="152">
        <f t="shared" si="155"/>
        <v>0</v>
      </c>
      <c r="Q131" s="152">
        <f t="shared" si="156"/>
        <v>0</v>
      </c>
      <c r="R131" s="152">
        <f t="shared" si="157"/>
        <v>0</v>
      </c>
      <c r="S131" s="152">
        <f t="shared" si="158"/>
        <v>0</v>
      </c>
      <c r="T131" s="152">
        <f t="shared" si="159"/>
        <v>0</v>
      </c>
    </row>
    <row r="132" spans="1:20" ht="28" customHeight="1" x14ac:dyDescent="0.35">
      <c r="A132" s="80"/>
      <c r="B132" s="198"/>
      <c r="C132" s="115" t="s">
        <v>202</v>
      </c>
      <c r="D132" s="178" t="s">
        <v>56</v>
      </c>
      <c r="E132" s="178" t="s">
        <v>56</v>
      </c>
      <c r="F132" s="178" t="s">
        <v>56</v>
      </c>
      <c r="G132" s="178" t="s">
        <v>56</v>
      </c>
      <c r="H132" s="178" t="s">
        <v>56</v>
      </c>
      <c r="I132" s="178" t="s">
        <v>56</v>
      </c>
      <c r="J132" s="178" t="s">
        <v>56</v>
      </c>
      <c r="K132" s="178" t="s">
        <v>56</v>
      </c>
      <c r="L132" s="178"/>
      <c r="M132" s="152">
        <f t="shared" si="151"/>
        <v>0</v>
      </c>
      <c r="N132" s="152">
        <f t="shared" si="153"/>
        <v>0</v>
      </c>
      <c r="O132" s="152">
        <f t="shared" si="154"/>
        <v>0</v>
      </c>
      <c r="P132" s="152">
        <f t="shared" si="155"/>
        <v>0</v>
      </c>
      <c r="Q132" s="152">
        <f t="shared" si="156"/>
        <v>0</v>
      </c>
      <c r="R132" s="152">
        <f t="shared" si="157"/>
        <v>0</v>
      </c>
      <c r="S132" s="152">
        <f t="shared" si="158"/>
        <v>0</v>
      </c>
      <c r="T132" s="152">
        <f t="shared" si="159"/>
        <v>0</v>
      </c>
    </row>
    <row r="133" spans="1:20" ht="27.75" customHeight="1" x14ac:dyDescent="0.35">
      <c r="A133" s="80"/>
      <c r="B133" s="198"/>
      <c r="C133" s="132" t="s">
        <v>203</v>
      </c>
      <c r="D133" s="178" t="s">
        <v>56</v>
      </c>
      <c r="E133" s="178" t="s">
        <v>56</v>
      </c>
      <c r="F133" s="178" t="s">
        <v>56</v>
      </c>
      <c r="G133" s="178" t="s">
        <v>56</v>
      </c>
      <c r="H133" s="178" t="s">
        <v>56</v>
      </c>
      <c r="I133" s="178" t="s">
        <v>56</v>
      </c>
      <c r="J133" s="178" t="s">
        <v>56</v>
      </c>
      <c r="K133" s="178" t="s">
        <v>56</v>
      </c>
      <c r="L133" s="178"/>
      <c r="M133" s="152">
        <f t="shared" si="151"/>
        <v>0</v>
      </c>
      <c r="N133" s="152">
        <f t="shared" si="153"/>
        <v>0</v>
      </c>
      <c r="O133" s="152">
        <f t="shared" si="154"/>
        <v>0</v>
      </c>
      <c r="P133" s="152">
        <f t="shared" si="155"/>
        <v>0</v>
      </c>
      <c r="Q133" s="152">
        <f t="shared" si="156"/>
        <v>0</v>
      </c>
      <c r="R133" s="152">
        <f t="shared" si="157"/>
        <v>0</v>
      </c>
      <c r="S133" s="152">
        <f t="shared" si="158"/>
        <v>0</v>
      </c>
      <c r="T133" s="152">
        <f t="shared" si="159"/>
        <v>0</v>
      </c>
    </row>
    <row r="134" spans="1:20" ht="27.75" customHeight="1" x14ac:dyDescent="0.35">
      <c r="A134" s="80"/>
      <c r="B134" s="198"/>
      <c r="C134" s="132" t="s">
        <v>246</v>
      </c>
      <c r="D134" s="178" t="s">
        <v>56</v>
      </c>
      <c r="E134" s="178" t="s">
        <v>56</v>
      </c>
      <c r="F134" s="178" t="s">
        <v>56</v>
      </c>
      <c r="G134" s="178" t="s">
        <v>56</v>
      </c>
      <c r="H134" s="178" t="s">
        <v>56</v>
      </c>
      <c r="I134" s="178" t="s">
        <v>56</v>
      </c>
      <c r="J134" s="178" t="s">
        <v>56</v>
      </c>
      <c r="K134" s="178" t="s">
        <v>56</v>
      </c>
      <c r="L134" s="178"/>
      <c r="M134" s="152">
        <f t="shared" si="151"/>
        <v>0</v>
      </c>
      <c r="N134" s="152">
        <f t="shared" si="153"/>
        <v>0</v>
      </c>
      <c r="O134" s="152">
        <f t="shared" si="154"/>
        <v>0</v>
      </c>
      <c r="P134" s="152">
        <f t="shared" si="155"/>
        <v>0</v>
      </c>
      <c r="Q134" s="152">
        <f t="shared" si="156"/>
        <v>0</v>
      </c>
      <c r="R134" s="152">
        <f t="shared" si="157"/>
        <v>0</v>
      </c>
      <c r="S134" s="152">
        <f t="shared" si="158"/>
        <v>0</v>
      </c>
      <c r="T134" s="152">
        <f t="shared" si="159"/>
        <v>0</v>
      </c>
    </row>
    <row r="135" spans="1:20" ht="28" customHeight="1" x14ac:dyDescent="0.35">
      <c r="A135" s="80"/>
      <c r="B135" s="198"/>
      <c r="C135" s="115" t="s">
        <v>204</v>
      </c>
      <c r="D135" s="178" t="s">
        <v>56</v>
      </c>
      <c r="E135" s="178" t="s">
        <v>56</v>
      </c>
      <c r="F135" s="178" t="s">
        <v>56</v>
      </c>
      <c r="G135" s="178" t="s">
        <v>56</v>
      </c>
      <c r="H135" s="178" t="s">
        <v>56</v>
      </c>
      <c r="I135" s="178" t="s">
        <v>56</v>
      </c>
      <c r="J135" s="178" t="s">
        <v>56</v>
      </c>
      <c r="K135" s="178" t="s">
        <v>56</v>
      </c>
      <c r="L135" s="178"/>
      <c r="M135" s="152">
        <f t="shared" si="151"/>
        <v>0</v>
      </c>
      <c r="N135" s="152">
        <f t="shared" si="153"/>
        <v>0</v>
      </c>
      <c r="O135" s="152">
        <f t="shared" si="154"/>
        <v>0</v>
      </c>
      <c r="P135" s="152">
        <f t="shared" si="155"/>
        <v>0</v>
      </c>
      <c r="Q135" s="152">
        <f t="shared" si="156"/>
        <v>0</v>
      </c>
      <c r="R135" s="152">
        <f t="shared" si="157"/>
        <v>0</v>
      </c>
      <c r="S135" s="152">
        <f t="shared" si="158"/>
        <v>0</v>
      </c>
      <c r="T135" s="152">
        <f t="shared" si="159"/>
        <v>0</v>
      </c>
    </row>
    <row r="136" spans="1:20" ht="28" customHeight="1" x14ac:dyDescent="0.35">
      <c r="A136" s="80"/>
      <c r="B136" s="198"/>
      <c r="C136" s="115" t="s">
        <v>205</v>
      </c>
      <c r="D136" s="178" t="s">
        <v>56</v>
      </c>
      <c r="E136" s="178" t="s">
        <v>56</v>
      </c>
      <c r="F136" s="178" t="s">
        <v>56</v>
      </c>
      <c r="G136" s="178" t="s">
        <v>56</v>
      </c>
      <c r="H136" s="178" t="s">
        <v>56</v>
      </c>
      <c r="I136" s="178" t="s">
        <v>56</v>
      </c>
      <c r="J136" s="178" t="s">
        <v>56</v>
      </c>
      <c r="K136" s="178" t="s">
        <v>56</v>
      </c>
      <c r="L136" s="178"/>
      <c r="M136" s="152">
        <f t="shared" si="151"/>
        <v>0</v>
      </c>
      <c r="N136" s="152">
        <f t="shared" si="153"/>
        <v>0</v>
      </c>
      <c r="O136" s="152">
        <f t="shared" si="154"/>
        <v>0</v>
      </c>
      <c r="P136" s="152">
        <f t="shared" si="155"/>
        <v>0</v>
      </c>
      <c r="Q136" s="152">
        <f t="shared" si="156"/>
        <v>0</v>
      </c>
      <c r="R136" s="152">
        <f t="shared" si="157"/>
        <v>0</v>
      </c>
      <c r="S136" s="152">
        <f t="shared" si="158"/>
        <v>0</v>
      </c>
      <c r="T136" s="152">
        <f t="shared" si="159"/>
        <v>0</v>
      </c>
    </row>
    <row r="137" spans="1:20" ht="28" customHeight="1" x14ac:dyDescent="0.35">
      <c r="A137" s="80"/>
      <c r="B137" s="198"/>
      <c r="C137" s="115" t="s">
        <v>206</v>
      </c>
      <c r="D137" s="178" t="s">
        <v>56</v>
      </c>
      <c r="E137" s="178" t="s">
        <v>56</v>
      </c>
      <c r="F137" s="178" t="s">
        <v>56</v>
      </c>
      <c r="G137" s="178" t="s">
        <v>56</v>
      </c>
      <c r="H137" s="178" t="s">
        <v>56</v>
      </c>
      <c r="I137" s="178" t="s">
        <v>56</v>
      </c>
      <c r="J137" s="178" t="s">
        <v>56</v>
      </c>
      <c r="K137" s="178" t="s">
        <v>56</v>
      </c>
      <c r="L137" s="178"/>
      <c r="M137" s="152">
        <f t="shared" si="151"/>
        <v>0</v>
      </c>
      <c r="N137" s="152">
        <f t="shared" si="153"/>
        <v>0</v>
      </c>
      <c r="O137" s="152">
        <f t="shared" si="154"/>
        <v>0</v>
      </c>
      <c r="P137" s="152">
        <f t="shared" si="155"/>
        <v>0</v>
      </c>
      <c r="Q137" s="152">
        <f t="shared" si="156"/>
        <v>0</v>
      </c>
      <c r="R137" s="152">
        <f t="shared" si="157"/>
        <v>0</v>
      </c>
      <c r="S137" s="152">
        <f t="shared" si="158"/>
        <v>0</v>
      </c>
      <c r="T137" s="152">
        <f t="shared" si="159"/>
        <v>0</v>
      </c>
    </row>
    <row r="138" spans="1:20" ht="28" customHeight="1" x14ac:dyDescent="0.35">
      <c r="A138" s="80"/>
      <c r="B138" s="198"/>
      <c r="C138" s="115" t="s">
        <v>207</v>
      </c>
      <c r="D138" s="178" t="s">
        <v>56</v>
      </c>
      <c r="E138" s="178" t="s">
        <v>56</v>
      </c>
      <c r="F138" s="178" t="s">
        <v>56</v>
      </c>
      <c r="G138" s="178" t="s">
        <v>56</v>
      </c>
      <c r="H138" s="178" t="s">
        <v>56</v>
      </c>
      <c r="I138" s="178" t="s">
        <v>56</v>
      </c>
      <c r="J138" s="178" t="s">
        <v>56</v>
      </c>
      <c r="K138" s="178" t="s">
        <v>56</v>
      </c>
      <c r="L138" s="178"/>
      <c r="M138" s="152">
        <f t="shared" si="151"/>
        <v>0</v>
      </c>
      <c r="N138" s="152">
        <f t="shared" si="153"/>
        <v>0</v>
      </c>
      <c r="O138" s="152">
        <f t="shared" si="154"/>
        <v>0</v>
      </c>
      <c r="P138" s="152">
        <f t="shared" si="155"/>
        <v>0</v>
      </c>
      <c r="Q138" s="152">
        <f t="shared" si="156"/>
        <v>0</v>
      </c>
      <c r="R138" s="152">
        <f t="shared" si="157"/>
        <v>0</v>
      </c>
      <c r="S138" s="152">
        <f t="shared" si="158"/>
        <v>0</v>
      </c>
      <c r="T138" s="152">
        <f t="shared" si="159"/>
        <v>0</v>
      </c>
    </row>
    <row r="139" spans="1:20" ht="28" customHeight="1" x14ac:dyDescent="0.35">
      <c r="A139" s="80"/>
      <c r="B139" s="199"/>
      <c r="C139" s="116" t="s">
        <v>208</v>
      </c>
      <c r="D139" s="176" t="s">
        <v>56</v>
      </c>
      <c r="E139" s="176" t="s">
        <v>56</v>
      </c>
      <c r="F139" s="178" t="s">
        <v>56</v>
      </c>
      <c r="G139" s="176" t="s">
        <v>56</v>
      </c>
      <c r="H139" s="178" t="s">
        <v>56</v>
      </c>
      <c r="I139" s="176" t="s">
        <v>56</v>
      </c>
      <c r="J139" s="178" t="s">
        <v>56</v>
      </c>
      <c r="K139" s="176" t="s">
        <v>56</v>
      </c>
      <c r="L139" s="176"/>
      <c r="M139" s="152">
        <f t="shared" si="151"/>
        <v>0</v>
      </c>
      <c r="N139" s="152">
        <f t="shared" si="153"/>
        <v>0</v>
      </c>
      <c r="O139" s="152">
        <f t="shared" si="154"/>
        <v>0</v>
      </c>
      <c r="P139" s="152">
        <f t="shared" si="155"/>
        <v>0</v>
      </c>
      <c r="Q139" s="152">
        <f t="shared" si="156"/>
        <v>0</v>
      </c>
      <c r="R139" s="152">
        <f t="shared" si="157"/>
        <v>0</v>
      </c>
      <c r="S139" s="152">
        <f t="shared" si="158"/>
        <v>0</v>
      </c>
      <c r="T139" s="152">
        <f t="shared" si="159"/>
        <v>0</v>
      </c>
    </row>
    <row r="140" spans="1:20" ht="28" customHeight="1" x14ac:dyDescent="0.35">
      <c r="A140" s="80"/>
      <c r="B140" s="197" t="s">
        <v>164</v>
      </c>
      <c r="C140" s="105" t="str">
        <f t="shared" ref="C140:K140" si="161">C4</f>
        <v>Innehåller projektområdet natur- eller kulturmiljöer som ger förutsättningar för biologisk mångfald?</v>
      </c>
      <c r="D140" s="105" t="str">
        <f t="shared" si="161"/>
        <v>-</v>
      </c>
      <c r="E140" s="105" t="str">
        <f t="shared" si="161"/>
        <v>-</v>
      </c>
      <c r="F140" s="105" t="str">
        <f t="shared" si="161"/>
        <v>-</v>
      </c>
      <c r="G140" s="105" t="str">
        <f t="shared" si="161"/>
        <v>-</v>
      </c>
      <c r="H140" s="105" t="str">
        <f t="shared" si="161"/>
        <v>-</v>
      </c>
      <c r="I140" s="105" t="str">
        <f t="shared" si="161"/>
        <v>-</v>
      </c>
      <c r="J140" s="105" t="str">
        <f t="shared" si="161"/>
        <v>-</v>
      </c>
      <c r="K140" s="105" t="str">
        <f t="shared" si="161"/>
        <v>-</v>
      </c>
      <c r="L140" s="163"/>
      <c r="M140" s="152">
        <f t="shared" si="151"/>
        <v>0</v>
      </c>
      <c r="N140" s="152">
        <f t="shared" si="153"/>
        <v>0</v>
      </c>
      <c r="O140" s="152">
        <f t="shared" si="154"/>
        <v>0</v>
      </c>
      <c r="P140" s="152">
        <f t="shared" si="155"/>
        <v>0</v>
      </c>
      <c r="Q140" s="152">
        <f t="shared" si="156"/>
        <v>0</v>
      </c>
      <c r="R140" s="152">
        <f t="shared" si="157"/>
        <v>0</v>
      </c>
      <c r="S140" s="152">
        <f t="shared" si="158"/>
        <v>0</v>
      </c>
      <c r="T140" s="152">
        <f t="shared" si="159"/>
        <v>0</v>
      </c>
    </row>
    <row r="141" spans="1:20" ht="28" customHeight="1" x14ac:dyDescent="0.35">
      <c r="A141" s="80"/>
      <c r="B141" s="198"/>
      <c r="C141" s="106" t="str">
        <f t="shared" ref="C141:K141" si="162">C5</f>
        <v>Innehåller projektområdet, eller delar av det, natur- eller kulturmiljöer med lång kontinuitet (mer än 30 år)?</v>
      </c>
      <c r="D141" s="106" t="str">
        <f t="shared" si="162"/>
        <v>-</v>
      </c>
      <c r="E141" s="106" t="str">
        <f t="shared" si="162"/>
        <v>-</v>
      </c>
      <c r="F141" s="106" t="str">
        <f t="shared" si="162"/>
        <v>-</v>
      </c>
      <c r="G141" s="106" t="str">
        <f t="shared" si="162"/>
        <v>-</v>
      </c>
      <c r="H141" s="106" t="str">
        <f t="shared" si="162"/>
        <v>-</v>
      </c>
      <c r="I141" s="106" t="str">
        <f t="shared" si="162"/>
        <v>-</v>
      </c>
      <c r="J141" s="106" t="str">
        <f t="shared" si="162"/>
        <v>-</v>
      </c>
      <c r="K141" s="106" t="str">
        <f t="shared" si="162"/>
        <v>-</v>
      </c>
      <c r="L141" s="167"/>
      <c r="M141" s="152">
        <f t="shared" si="151"/>
        <v>0</v>
      </c>
      <c r="N141" s="152">
        <f t="shared" si="153"/>
        <v>0</v>
      </c>
      <c r="O141" s="152">
        <f t="shared" si="154"/>
        <v>0</v>
      </c>
      <c r="P141" s="152">
        <f t="shared" si="155"/>
        <v>0</v>
      </c>
      <c r="Q141" s="152">
        <f t="shared" si="156"/>
        <v>0</v>
      </c>
      <c r="R141" s="152">
        <f t="shared" si="157"/>
        <v>0</v>
      </c>
      <c r="S141" s="152">
        <f t="shared" si="158"/>
        <v>0</v>
      </c>
      <c r="T141" s="152">
        <f t="shared" si="159"/>
        <v>0</v>
      </c>
    </row>
    <row r="142" spans="1:20" ht="28" customHeight="1" x14ac:dyDescent="0.35">
      <c r="A142" s="80"/>
      <c r="B142" s="198"/>
      <c r="C142" s="106" t="str">
        <f t="shared" ref="C142:K142" si="163">C9</f>
        <v>Finns det skyddsvärda träd?</v>
      </c>
      <c r="D142" s="106" t="str">
        <f t="shared" si="163"/>
        <v>-</v>
      </c>
      <c r="E142" s="106" t="str">
        <f t="shared" si="163"/>
        <v>-</v>
      </c>
      <c r="F142" s="106" t="str">
        <f t="shared" si="163"/>
        <v>-</v>
      </c>
      <c r="G142" s="106" t="str">
        <f t="shared" si="163"/>
        <v>-</v>
      </c>
      <c r="H142" s="106" t="str">
        <f t="shared" si="163"/>
        <v>-</v>
      </c>
      <c r="I142" s="106" t="str">
        <f t="shared" si="163"/>
        <v>-</v>
      </c>
      <c r="J142" s="106" t="str">
        <f t="shared" si="163"/>
        <v>-</v>
      </c>
      <c r="K142" s="106" t="str">
        <f t="shared" si="163"/>
        <v>-</v>
      </c>
      <c r="L142" s="171"/>
      <c r="M142" s="152">
        <f t="shared" si="151"/>
        <v>0</v>
      </c>
      <c r="N142" s="152">
        <f t="shared" ref="N142:N177" si="164">IF(E142="ja",2,)+IF(E142="vet ej",1,)</f>
        <v>0</v>
      </c>
      <c r="O142" s="152">
        <f t="shared" ref="O142:O177" si="165">IF(F142="positivt",1,)+IF(F142="negativt",-1)+IF(F142="vet ej",-0.5)</f>
        <v>0</v>
      </c>
      <c r="P142" s="152">
        <f t="shared" ref="P142:P177" si="166">IF(G142="ja",1,)+IF(G142="nej",0)+IF(G142="delvis",0.5)</f>
        <v>0</v>
      </c>
      <c r="Q142" s="152">
        <f t="shared" ref="Q142:Q177" si="167">IF(H142="positivt",1,)+IF(H142="negativt",-1)+IF(H142="vet ej",-0.5)</f>
        <v>0</v>
      </c>
      <c r="R142" s="152">
        <f t="shared" ref="R142:R177" si="168">IF(I142="ja",1,)+IF(I142="nej",0)+IF(I142="delvis",0.5)</f>
        <v>0</v>
      </c>
      <c r="S142" s="152">
        <f t="shared" ref="S142:S177" si="169">IF(J142="positivt",1,)+IF(J142="negativt",-1)+IF(J142="vet ej",-0.5)</f>
        <v>0</v>
      </c>
      <c r="T142" s="152">
        <f t="shared" ref="T142:T177" si="170">IF(K142="ja",1,)+IF(K142="nej",0)+IF(K142="delvis",0.5)</f>
        <v>0</v>
      </c>
    </row>
    <row r="143" spans="1:20" ht="28" customHeight="1" x14ac:dyDescent="0.35">
      <c r="A143" s="80"/>
      <c r="B143" s="198"/>
      <c r="C143" s="106" t="str">
        <f t="shared" ref="C143:K143" si="171">C14</f>
        <v>Finns det öppen vattenyta i eller i direkt anslutning till området?</v>
      </c>
      <c r="D143" s="106" t="str">
        <f t="shared" si="171"/>
        <v>-</v>
      </c>
      <c r="E143" s="106" t="str">
        <f t="shared" si="171"/>
        <v>-</v>
      </c>
      <c r="F143" s="106" t="str">
        <f t="shared" si="171"/>
        <v>-</v>
      </c>
      <c r="G143" s="106" t="str">
        <f t="shared" si="171"/>
        <v>-</v>
      </c>
      <c r="H143" s="106" t="str">
        <f t="shared" si="171"/>
        <v>-</v>
      </c>
      <c r="I143" s="106" t="str">
        <f t="shared" si="171"/>
        <v>-</v>
      </c>
      <c r="J143" s="106" t="str">
        <f t="shared" si="171"/>
        <v>-</v>
      </c>
      <c r="K143" s="106" t="str">
        <f t="shared" si="171"/>
        <v>-</v>
      </c>
      <c r="L143" s="171"/>
      <c r="M143" s="152">
        <f t="shared" si="151"/>
        <v>0</v>
      </c>
      <c r="N143" s="152">
        <f t="shared" si="164"/>
        <v>0</v>
      </c>
      <c r="O143" s="152">
        <f t="shared" si="165"/>
        <v>0</v>
      </c>
      <c r="P143" s="152">
        <f t="shared" si="166"/>
        <v>0</v>
      </c>
      <c r="Q143" s="152">
        <f t="shared" si="167"/>
        <v>0</v>
      </c>
      <c r="R143" s="152">
        <f t="shared" si="168"/>
        <v>0</v>
      </c>
      <c r="S143" s="152">
        <f t="shared" si="169"/>
        <v>0</v>
      </c>
      <c r="T143" s="152">
        <f t="shared" si="170"/>
        <v>0</v>
      </c>
    </row>
    <row r="144" spans="1:20" ht="28" customHeight="1" x14ac:dyDescent="0.35">
      <c r="A144" s="80"/>
      <c r="B144" s="198"/>
      <c r="C144" s="106" t="str">
        <f t="shared" ref="C144:K144" si="172">C58</f>
        <v>Hur stor del av områdets yta täcks av kronarealen av befintliga träd och buskar?</v>
      </c>
      <c r="D144" s="106" t="str">
        <f t="shared" si="172"/>
        <v>-</v>
      </c>
      <c r="E144" s="106" t="str">
        <f t="shared" si="172"/>
        <v>-</v>
      </c>
      <c r="F144" s="106" t="str">
        <f t="shared" si="172"/>
        <v>-</v>
      </c>
      <c r="G144" s="106" t="str">
        <f t="shared" si="172"/>
        <v>-</v>
      </c>
      <c r="H144" s="106" t="str">
        <f t="shared" si="172"/>
        <v>-</v>
      </c>
      <c r="I144" s="106" t="str">
        <f t="shared" si="172"/>
        <v>-</v>
      </c>
      <c r="J144" s="106" t="str">
        <f t="shared" si="172"/>
        <v>-</v>
      </c>
      <c r="K144" s="106" t="str">
        <f t="shared" si="172"/>
        <v>-</v>
      </c>
      <c r="L144" s="167"/>
      <c r="M144" s="152">
        <f t="shared" si="151"/>
        <v>0</v>
      </c>
      <c r="N144" s="152">
        <f t="shared" si="164"/>
        <v>0</v>
      </c>
      <c r="O144" s="152">
        <f t="shared" si="165"/>
        <v>0</v>
      </c>
      <c r="P144" s="152">
        <f t="shared" si="166"/>
        <v>0</v>
      </c>
      <c r="Q144" s="152">
        <f t="shared" si="167"/>
        <v>0</v>
      </c>
      <c r="R144" s="152">
        <f t="shared" si="168"/>
        <v>0</v>
      </c>
      <c r="S144" s="152">
        <f t="shared" si="169"/>
        <v>0</v>
      </c>
      <c r="T144" s="152">
        <f t="shared" si="170"/>
        <v>0</v>
      </c>
    </row>
    <row r="145" spans="1:20" ht="28" customHeight="1" x14ac:dyDescent="0.35">
      <c r="A145" s="80"/>
      <c r="B145" s="198"/>
      <c r="C145" s="106" t="str">
        <f t="shared" ref="C145:K145" si="173">C84</f>
        <v xml:space="preserve">Finns det vegetationsridåer som kan reducera upplevelsen av buller från väg eller liknande? </v>
      </c>
      <c r="D145" s="106" t="str">
        <f t="shared" si="173"/>
        <v>-</v>
      </c>
      <c r="E145" s="106" t="str">
        <f t="shared" si="173"/>
        <v>-</v>
      </c>
      <c r="F145" s="106" t="str">
        <f t="shared" si="173"/>
        <v>-</v>
      </c>
      <c r="G145" s="106" t="str">
        <f t="shared" si="173"/>
        <v>-</v>
      </c>
      <c r="H145" s="106" t="str">
        <f t="shared" si="173"/>
        <v>-</v>
      </c>
      <c r="I145" s="106" t="str">
        <f t="shared" si="173"/>
        <v>-</v>
      </c>
      <c r="J145" s="106" t="str">
        <f t="shared" si="173"/>
        <v>-</v>
      </c>
      <c r="K145" s="106" t="str">
        <f t="shared" si="173"/>
        <v>-</v>
      </c>
      <c r="L145" s="167"/>
      <c r="M145" s="152">
        <f t="shared" si="151"/>
        <v>0</v>
      </c>
      <c r="N145" s="152">
        <f t="shared" si="164"/>
        <v>0</v>
      </c>
      <c r="O145" s="152">
        <f t="shared" si="165"/>
        <v>0</v>
      </c>
      <c r="P145" s="152">
        <f t="shared" si="166"/>
        <v>0</v>
      </c>
      <c r="Q145" s="152">
        <f t="shared" si="167"/>
        <v>0</v>
      </c>
      <c r="R145" s="152">
        <f t="shared" si="168"/>
        <v>0</v>
      </c>
      <c r="S145" s="152">
        <f t="shared" si="169"/>
        <v>0</v>
      </c>
      <c r="T145" s="152">
        <f t="shared" si="170"/>
        <v>0</v>
      </c>
    </row>
    <row r="146" spans="1:20" ht="28" customHeight="1" x14ac:dyDescent="0.35">
      <c r="A146" s="80"/>
      <c r="B146" s="198"/>
      <c r="C146" s="106" t="str">
        <f t="shared" ref="C146:K146" si="174">C85</f>
        <v xml:space="preserve">Finns det naturliga strukturer som kan maskera buller från väg eller liknande? </v>
      </c>
      <c r="D146" s="106" t="str">
        <f t="shared" si="174"/>
        <v>-</v>
      </c>
      <c r="E146" s="106" t="str">
        <f t="shared" si="174"/>
        <v>-</v>
      </c>
      <c r="F146" s="106" t="str">
        <f t="shared" si="174"/>
        <v>-</v>
      </c>
      <c r="G146" s="106" t="str">
        <f t="shared" si="174"/>
        <v>-</v>
      </c>
      <c r="H146" s="106" t="str">
        <f t="shared" si="174"/>
        <v>-</v>
      </c>
      <c r="I146" s="106" t="str">
        <f t="shared" si="174"/>
        <v>-</v>
      </c>
      <c r="J146" s="106" t="str">
        <f t="shared" si="174"/>
        <v>-</v>
      </c>
      <c r="K146" s="106" t="str">
        <f t="shared" si="174"/>
        <v>-</v>
      </c>
      <c r="L146" s="167"/>
      <c r="M146" s="152">
        <f t="shared" si="151"/>
        <v>0</v>
      </c>
      <c r="N146" s="152">
        <f t="shared" si="164"/>
        <v>0</v>
      </c>
      <c r="O146" s="152">
        <f t="shared" si="165"/>
        <v>0</v>
      </c>
      <c r="P146" s="152">
        <f t="shared" si="166"/>
        <v>0</v>
      </c>
      <c r="Q146" s="152">
        <f t="shared" si="167"/>
        <v>0</v>
      </c>
      <c r="R146" s="152">
        <f t="shared" si="168"/>
        <v>0</v>
      </c>
      <c r="S146" s="152">
        <f t="shared" si="169"/>
        <v>0</v>
      </c>
      <c r="T146" s="152">
        <f t="shared" si="170"/>
        <v>0</v>
      </c>
    </row>
    <row r="147" spans="1:20" ht="28" customHeight="1" x14ac:dyDescent="0.35">
      <c r="A147" s="80"/>
      <c r="B147" s="198"/>
      <c r="C147" s="106" t="str">
        <f>C106</f>
        <v>Finns det trädgårdar med odling, kolonilotter eller annan stadsodling i området?</v>
      </c>
      <c r="D147" s="106" t="str">
        <f t="shared" ref="D147:K147" si="175">D106</f>
        <v>-</v>
      </c>
      <c r="E147" s="106" t="str">
        <f t="shared" si="175"/>
        <v>-</v>
      </c>
      <c r="F147" s="106" t="str">
        <f t="shared" si="175"/>
        <v>-</v>
      </c>
      <c r="G147" s="106" t="str">
        <f t="shared" si="175"/>
        <v>-</v>
      </c>
      <c r="H147" s="106" t="str">
        <f t="shared" si="175"/>
        <v>-</v>
      </c>
      <c r="I147" s="106" t="str">
        <f t="shared" si="175"/>
        <v>-</v>
      </c>
      <c r="J147" s="106" t="str">
        <f t="shared" si="175"/>
        <v>-</v>
      </c>
      <c r="K147" s="106" t="str">
        <f t="shared" si="175"/>
        <v>-</v>
      </c>
      <c r="L147" s="167"/>
      <c r="M147" s="152">
        <f t="shared" si="151"/>
        <v>0</v>
      </c>
      <c r="N147" s="152">
        <f t="shared" si="164"/>
        <v>0</v>
      </c>
      <c r="O147" s="152">
        <f t="shared" si="165"/>
        <v>0</v>
      </c>
      <c r="P147" s="152">
        <f t="shared" si="166"/>
        <v>0</v>
      </c>
      <c r="Q147" s="152">
        <f t="shared" si="167"/>
        <v>0</v>
      </c>
      <c r="R147" s="152">
        <f t="shared" si="168"/>
        <v>0</v>
      </c>
      <c r="S147" s="152">
        <f t="shared" si="169"/>
        <v>0</v>
      </c>
      <c r="T147" s="152">
        <f t="shared" si="170"/>
        <v>0</v>
      </c>
    </row>
    <row r="148" spans="1:20" ht="28" customHeight="1" x14ac:dyDescent="0.35">
      <c r="A148" s="80"/>
      <c r="B148" s="198"/>
      <c r="C148" s="106" t="str">
        <f>C111</f>
        <v>Finns det allmänt tillgängliga områden med bär, frukt eller svamp?</v>
      </c>
      <c r="D148" s="106" t="str">
        <f t="shared" ref="D148:K148" si="176">D111</f>
        <v>-</v>
      </c>
      <c r="E148" s="106" t="str">
        <f t="shared" si="176"/>
        <v>-</v>
      </c>
      <c r="F148" s="106" t="str">
        <f t="shared" si="176"/>
        <v>-</v>
      </c>
      <c r="G148" s="106" t="str">
        <f t="shared" si="176"/>
        <v>-</v>
      </c>
      <c r="H148" s="106" t="str">
        <f t="shared" si="176"/>
        <v>-</v>
      </c>
      <c r="I148" s="106" t="str">
        <f t="shared" si="176"/>
        <v>-</v>
      </c>
      <c r="J148" s="106" t="str">
        <f t="shared" si="176"/>
        <v>-</v>
      </c>
      <c r="K148" s="106" t="str">
        <f t="shared" si="176"/>
        <v>-</v>
      </c>
      <c r="L148" s="167"/>
      <c r="M148" s="152">
        <f t="shared" si="151"/>
        <v>0</v>
      </c>
      <c r="N148" s="152">
        <f t="shared" si="164"/>
        <v>0</v>
      </c>
      <c r="O148" s="152">
        <f t="shared" si="165"/>
        <v>0</v>
      </c>
      <c r="P148" s="152">
        <f t="shared" si="166"/>
        <v>0</v>
      </c>
      <c r="Q148" s="152">
        <f t="shared" si="167"/>
        <v>0</v>
      </c>
      <c r="R148" s="152">
        <f t="shared" si="168"/>
        <v>0</v>
      </c>
      <c r="S148" s="152">
        <f t="shared" si="169"/>
        <v>0</v>
      </c>
      <c r="T148" s="152">
        <f t="shared" si="170"/>
        <v>0</v>
      </c>
    </row>
    <row r="149" spans="1:20" ht="28" customHeight="1" x14ac:dyDescent="0.35">
      <c r="A149" s="80"/>
      <c r="B149" s="198"/>
      <c r="C149" s="106" t="str">
        <f>C134</f>
        <v xml:space="preserve">Finns det park/grönområde i eller i nära anslutning till området. Kan man nå en park/grönområde inom 300 m? </v>
      </c>
      <c r="D149" s="106" t="str">
        <f t="shared" ref="D149:K149" si="177">D134</f>
        <v>-</v>
      </c>
      <c r="E149" s="106" t="str">
        <f t="shared" si="177"/>
        <v>-</v>
      </c>
      <c r="F149" s="106" t="str">
        <f t="shared" si="177"/>
        <v>-</v>
      </c>
      <c r="G149" s="106" t="str">
        <f t="shared" si="177"/>
        <v>-</v>
      </c>
      <c r="H149" s="106" t="str">
        <f t="shared" si="177"/>
        <v>-</v>
      </c>
      <c r="I149" s="106" t="str">
        <f t="shared" si="177"/>
        <v>-</v>
      </c>
      <c r="J149" s="106" t="str">
        <f t="shared" si="177"/>
        <v>-</v>
      </c>
      <c r="K149" s="106" t="str">
        <f t="shared" si="177"/>
        <v>-</v>
      </c>
      <c r="L149" s="167"/>
      <c r="M149" s="152">
        <f t="shared" si="151"/>
        <v>0</v>
      </c>
      <c r="N149" s="152">
        <f t="shared" si="164"/>
        <v>0</v>
      </c>
      <c r="O149" s="152">
        <f t="shared" si="165"/>
        <v>0</v>
      </c>
      <c r="P149" s="152">
        <f t="shared" si="166"/>
        <v>0</v>
      </c>
      <c r="Q149" s="152">
        <f t="shared" si="167"/>
        <v>0</v>
      </c>
      <c r="R149" s="152">
        <f t="shared" si="168"/>
        <v>0</v>
      </c>
      <c r="S149" s="152">
        <f t="shared" si="169"/>
        <v>0</v>
      </c>
      <c r="T149" s="152">
        <f t="shared" si="170"/>
        <v>0</v>
      </c>
    </row>
    <row r="150" spans="1:20" ht="28" customHeight="1" x14ac:dyDescent="0.35">
      <c r="A150" s="80"/>
      <c r="B150" s="198"/>
      <c r="C150" s="106" t="str">
        <f>C136</f>
        <v>Finns det stigar eller leder för rörligt friluftsliv?</v>
      </c>
      <c r="D150" s="106" t="str">
        <f t="shared" ref="D150:K150" si="178">D136</f>
        <v>-</v>
      </c>
      <c r="E150" s="106" t="str">
        <f t="shared" si="178"/>
        <v>-</v>
      </c>
      <c r="F150" s="106" t="str">
        <f t="shared" si="178"/>
        <v>-</v>
      </c>
      <c r="G150" s="106" t="str">
        <f t="shared" si="178"/>
        <v>-</v>
      </c>
      <c r="H150" s="106" t="str">
        <f t="shared" si="178"/>
        <v>-</v>
      </c>
      <c r="I150" s="106" t="str">
        <f t="shared" si="178"/>
        <v>-</v>
      </c>
      <c r="J150" s="106" t="str">
        <f t="shared" si="178"/>
        <v>-</v>
      </c>
      <c r="K150" s="106" t="str">
        <f t="shared" si="178"/>
        <v>-</v>
      </c>
      <c r="L150" s="167"/>
      <c r="M150" s="152">
        <f t="shared" si="151"/>
        <v>0</v>
      </c>
      <c r="N150" s="152">
        <f t="shared" si="164"/>
        <v>0</v>
      </c>
      <c r="O150" s="152">
        <f t="shared" si="165"/>
        <v>0</v>
      </c>
      <c r="P150" s="152">
        <f t="shared" si="166"/>
        <v>0</v>
      </c>
      <c r="Q150" s="152">
        <f t="shared" si="167"/>
        <v>0</v>
      </c>
      <c r="R150" s="152">
        <f t="shared" si="168"/>
        <v>0</v>
      </c>
      <c r="S150" s="152">
        <f t="shared" si="169"/>
        <v>0</v>
      </c>
      <c r="T150" s="152">
        <f t="shared" si="170"/>
        <v>0</v>
      </c>
    </row>
    <row r="151" spans="1:20" ht="28" customHeight="1" x14ac:dyDescent="0.35">
      <c r="A151" s="80"/>
      <c r="B151" s="198"/>
      <c r="C151" s="118" t="s">
        <v>245</v>
      </c>
      <c r="D151" s="167" t="s">
        <v>56</v>
      </c>
      <c r="E151" s="167" t="s">
        <v>56</v>
      </c>
      <c r="F151" s="178" t="s">
        <v>56</v>
      </c>
      <c r="G151" s="167" t="s">
        <v>56</v>
      </c>
      <c r="H151" s="178" t="s">
        <v>56</v>
      </c>
      <c r="I151" s="167" t="s">
        <v>56</v>
      </c>
      <c r="J151" s="178" t="s">
        <v>56</v>
      </c>
      <c r="K151" s="179" t="s">
        <v>56</v>
      </c>
      <c r="L151" s="167"/>
      <c r="M151" s="152">
        <f t="shared" si="151"/>
        <v>0</v>
      </c>
      <c r="N151" s="152">
        <f t="shared" si="164"/>
        <v>0</v>
      </c>
      <c r="O151" s="152">
        <f t="shared" si="165"/>
        <v>0</v>
      </c>
      <c r="P151" s="152">
        <f t="shared" si="166"/>
        <v>0</v>
      </c>
      <c r="Q151" s="152">
        <f t="shared" si="167"/>
        <v>0</v>
      </c>
      <c r="R151" s="152">
        <f t="shared" si="168"/>
        <v>0</v>
      </c>
      <c r="S151" s="152">
        <f t="shared" si="169"/>
        <v>0</v>
      </c>
      <c r="T151" s="152">
        <f t="shared" si="170"/>
        <v>0</v>
      </c>
    </row>
    <row r="152" spans="1:20" ht="28" customHeight="1" x14ac:dyDescent="0.35">
      <c r="A152" s="80"/>
      <c r="B152" s="198"/>
      <c r="C152" s="118" t="s">
        <v>209</v>
      </c>
      <c r="D152" s="167" t="s">
        <v>56</v>
      </c>
      <c r="E152" s="167" t="s">
        <v>56</v>
      </c>
      <c r="F152" s="178" t="s">
        <v>56</v>
      </c>
      <c r="G152" s="167" t="s">
        <v>56</v>
      </c>
      <c r="H152" s="178" t="s">
        <v>56</v>
      </c>
      <c r="I152" s="167" t="s">
        <v>56</v>
      </c>
      <c r="J152" s="178" t="s">
        <v>56</v>
      </c>
      <c r="K152" s="179" t="s">
        <v>56</v>
      </c>
      <c r="L152" s="167"/>
      <c r="M152" s="152">
        <f t="shared" si="151"/>
        <v>0</v>
      </c>
      <c r="N152" s="152">
        <f t="shared" si="164"/>
        <v>0</v>
      </c>
      <c r="O152" s="152">
        <f t="shared" si="165"/>
        <v>0</v>
      </c>
      <c r="P152" s="152">
        <f t="shared" si="166"/>
        <v>0</v>
      </c>
      <c r="Q152" s="152">
        <f t="shared" si="167"/>
        <v>0</v>
      </c>
      <c r="R152" s="152">
        <f t="shared" si="168"/>
        <v>0</v>
      </c>
      <c r="S152" s="152">
        <f t="shared" si="169"/>
        <v>0</v>
      </c>
      <c r="T152" s="152">
        <f t="shared" si="170"/>
        <v>0</v>
      </c>
    </row>
    <row r="153" spans="1:20" ht="28" customHeight="1" x14ac:dyDescent="0.35">
      <c r="A153" s="80"/>
      <c r="B153" s="199"/>
      <c r="C153" s="121" t="s">
        <v>210</v>
      </c>
      <c r="D153" s="172" t="s">
        <v>56</v>
      </c>
      <c r="E153" s="172" t="s">
        <v>56</v>
      </c>
      <c r="F153" s="176" t="s">
        <v>56</v>
      </c>
      <c r="G153" s="172" t="s">
        <v>56</v>
      </c>
      <c r="H153" s="176" t="s">
        <v>56</v>
      </c>
      <c r="I153" s="172" t="s">
        <v>56</v>
      </c>
      <c r="J153" s="176" t="s">
        <v>56</v>
      </c>
      <c r="K153" s="180" t="s">
        <v>56</v>
      </c>
      <c r="L153" s="172"/>
      <c r="M153" s="152">
        <f t="shared" si="151"/>
        <v>0</v>
      </c>
      <c r="N153" s="152">
        <f t="shared" si="164"/>
        <v>0</v>
      </c>
      <c r="O153" s="152">
        <f t="shared" si="165"/>
        <v>0</v>
      </c>
      <c r="P153" s="152">
        <f t="shared" si="166"/>
        <v>0</v>
      </c>
      <c r="Q153" s="152">
        <f t="shared" si="167"/>
        <v>0</v>
      </c>
      <c r="R153" s="152">
        <f t="shared" si="168"/>
        <v>0</v>
      </c>
      <c r="S153" s="152">
        <f t="shared" si="169"/>
        <v>0</v>
      </c>
      <c r="T153" s="152">
        <f t="shared" si="170"/>
        <v>0</v>
      </c>
    </row>
    <row r="154" spans="1:20" ht="28" customHeight="1" x14ac:dyDescent="0.35">
      <c r="A154" s="80"/>
      <c r="B154" s="201" t="s">
        <v>165</v>
      </c>
      <c r="C154" s="131" t="str">
        <f>C4</f>
        <v>Innehåller projektområdet natur- eller kulturmiljöer som ger förutsättningar för biologisk mångfald?</v>
      </c>
      <c r="D154" s="131" t="str">
        <f t="shared" ref="D154:K154" si="179">D4</f>
        <v>-</v>
      </c>
      <c r="E154" s="131" t="str">
        <f t="shared" si="179"/>
        <v>-</v>
      </c>
      <c r="F154" s="131" t="str">
        <f t="shared" si="179"/>
        <v>-</v>
      </c>
      <c r="G154" s="131" t="str">
        <f t="shared" si="179"/>
        <v>-</v>
      </c>
      <c r="H154" s="131" t="str">
        <f t="shared" si="179"/>
        <v>-</v>
      </c>
      <c r="I154" s="131" t="str">
        <f t="shared" si="179"/>
        <v>-</v>
      </c>
      <c r="J154" s="131" t="str">
        <f t="shared" si="179"/>
        <v>-</v>
      </c>
      <c r="K154" s="131" t="str">
        <f t="shared" si="179"/>
        <v>-</v>
      </c>
      <c r="L154" s="163"/>
      <c r="M154" s="152">
        <f t="shared" si="151"/>
        <v>0</v>
      </c>
      <c r="N154" s="152">
        <f t="shared" si="164"/>
        <v>0</v>
      </c>
      <c r="O154" s="152">
        <f t="shared" si="165"/>
        <v>0</v>
      </c>
      <c r="P154" s="152">
        <f t="shared" si="166"/>
        <v>0</v>
      </c>
      <c r="Q154" s="152">
        <f t="shared" si="167"/>
        <v>0</v>
      </c>
      <c r="R154" s="152">
        <f t="shared" si="168"/>
        <v>0</v>
      </c>
      <c r="S154" s="152">
        <f t="shared" si="169"/>
        <v>0</v>
      </c>
      <c r="T154" s="152">
        <f t="shared" si="170"/>
        <v>0</v>
      </c>
    </row>
    <row r="155" spans="1:20" ht="28" customHeight="1" x14ac:dyDescent="0.35">
      <c r="A155" s="80"/>
      <c r="B155" s="202"/>
      <c r="C155" s="106" t="str">
        <f t="shared" ref="C155:K155" si="180">C106</f>
        <v>Finns det trädgårdar med odling, kolonilotter eller annan stadsodling i området?</v>
      </c>
      <c r="D155" s="106" t="str">
        <f t="shared" si="180"/>
        <v>-</v>
      </c>
      <c r="E155" s="106" t="str">
        <f t="shared" si="180"/>
        <v>-</v>
      </c>
      <c r="F155" s="106" t="str">
        <f t="shared" si="180"/>
        <v>-</v>
      </c>
      <c r="G155" s="106" t="str">
        <f t="shared" si="180"/>
        <v>-</v>
      </c>
      <c r="H155" s="106" t="str">
        <f t="shared" si="180"/>
        <v>-</v>
      </c>
      <c r="I155" s="106" t="str">
        <f t="shared" si="180"/>
        <v>-</v>
      </c>
      <c r="J155" s="106" t="str">
        <f t="shared" si="180"/>
        <v>-</v>
      </c>
      <c r="K155" s="106" t="str">
        <f t="shared" si="180"/>
        <v>-</v>
      </c>
      <c r="L155" s="167"/>
      <c r="M155" s="152">
        <f t="shared" si="151"/>
        <v>0</v>
      </c>
      <c r="N155" s="152">
        <f t="shared" si="164"/>
        <v>0</v>
      </c>
      <c r="O155" s="152">
        <f t="shared" si="165"/>
        <v>0</v>
      </c>
      <c r="P155" s="152">
        <f t="shared" si="166"/>
        <v>0</v>
      </c>
      <c r="Q155" s="152">
        <f t="shared" si="167"/>
        <v>0</v>
      </c>
      <c r="R155" s="152">
        <f t="shared" si="168"/>
        <v>0</v>
      </c>
      <c r="S155" s="152">
        <f t="shared" si="169"/>
        <v>0</v>
      </c>
      <c r="T155" s="152">
        <f t="shared" si="170"/>
        <v>0</v>
      </c>
    </row>
    <row r="156" spans="1:20" ht="28" customHeight="1" x14ac:dyDescent="0.35">
      <c r="A156" s="80"/>
      <c r="B156" s="202"/>
      <c r="C156" s="106" t="str">
        <f>C111</f>
        <v>Finns det allmänt tillgängliga områden med bär, frukt eller svamp?</v>
      </c>
      <c r="D156" s="106" t="str">
        <f t="shared" ref="D156:K156" si="181">D111</f>
        <v>-</v>
      </c>
      <c r="E156" s="106" t="str">
        <f t="shared" si="181"/>
        <v>-</v>
      </c>
      <c r="F156" s="106" t="str">
        <f t="shared" si="181"/>
        <v>-</v>
      </c>
      <c r="G156" s="106" t="str">
        <f t="shared" si="181"/>
        <v>-</v>
      </c>
      <c r="H156" s="106" t="str">
        <f t="shared" si="181"/>
        <v>-</v>
      </c>
      <c r="I156" s="106" t="str">
        <f t="shared" si="181"/>
        <v>-</v>
      </c>
      <c r="J156" s="106" t="str">
        <f t="shared" si="181"/>
        <v>-</v>
      </c>
      <c r="K156" s="106" t="str">
        <f t="shared" si="181"/>
        <v>-</v>
      </c>
      <c r="L156" s="167"/>
      <c r="M156" s="152">
        <f t="shared" si="151"/>
        <v>0</v>
      </c>
      <c r="N156" s="152">
        <f t="shared" si="164"/>
        <v>0</v>
      </c>
      <c r="O156" s="152">
        <f t="shared" si="165"/>
        <v>0</v>
      </c>
      <c r="P156" s="152">
        <f t="shared" si="166"/>
        <v>0</v>
      </c>
      <c r="Q156" s="152">
        <f t="shared" si="167"/>
        <v>0</v>
      </c>
      <c r="R156" s="152">
        <f t="shared" si="168"/>
        <v>0</v>
      </c>
      <c r="S156" s="152">
        <f t="shared" si="169"/>
        <v>0</v>
      </c>
      <c r="T156" s="152">
        <f t="shared" si="170"/>
        <v>0</v>
      </c>
    </row>
    <row r="157" spans="1:20" ht="28" customHeight="1" x14ac:dyDescent="0.35">
      <c r="A157" s="80"/>
      <c r="B157" s="202"/>
      <c r="C157" s="130" t="str">
        <f t="shared" ref="C157:K157" si="182">C135</f>
        <v>Finns det gröna ytor för spontan fysisk aktivitet?</v>
      </c>
      <c r="D157" s="106" t="str">
        <f t="shared" si="182"/>
        <v>-</v>
      </c>
      <c r="E157" s="106" t="str">
        <f t="shared" si="182"/>
        <v>-</v>
      </c>
      <c r="F157" s="106" t="str">
        <f t="shared" si="182"/>
        <v>-</v>
      </c>
      <c r="G157" s="106" t="str">
        <f t="shared" si="182"/>
        <v>-</v>
      </c>
      <c r="H157" s="106" t="str">
        <f t="shared" si="182"/>
        <v>-</v>
      </c>
      <c r="I157" s="106" t="str">
        <f t="shared" si="182"/>
        <v>-</v>
      </c>
      <c r="J157" s="106" t="str">
        <f t="shared" si="182"/>
        <v>-</v>
      </c>
      <c r="K157" s="106" t="str">
        <f t="shared" si="182"/>
        <v>-</v>
      </c>
      <c r="L157" s="167"/>
      <c r="M157" s="152">
        <f t="shared" si="151"/>
        <v>0</v>
      </c>
      <c r="N157" s="152">
        <f t="shared" si="164"/>
        <v>0</v>
      </c>
      <c r="O157" s="152">
        <f t="shared" si="165"/>
        <v>0</v>
      </c>
      <c r="P157" s="152">
        <f t="shared" si="166"/>
        <v>0</v>
      </c>
      <c r="Q157" s="152">
        <f t="shared" si="167"/>
        <v>0</v>
      </c>
      <c r="R157" s="152">
        <f t="shared" si="168"/>
        <v>0</v>
      </c>
      <c r="S157" s="152">
        <f t="shared" si="169"/>
        <v>0</v>
      </c>
      <c r="T157" s="152">
        <f t="shared" si="170"/>
        <v>0</v>
      </c>
    </row>
    <row r="158" spans="1:20" ht="28" customHeight="1" x14ac:dyDescent="0.35">
      <c r="A158" s="80"/>
      <c r="B158" s="202"/>
      <c r="C158" s="130" t="str">
        <f t="shared" ref="C158:K158" si="183">C139</f>
        <v>Finns det naturliga lekmiljöer?</v>
      </c>
      <c r="D158" s="14" t="str">
        <f t="shared" si="183"/>
        <v>-</v>
      </c>
      <c r="E158" s="14" t="str">
        <f t="shared" si="183"/>
        <v>-</v>
      </c>
      <c r="F158" s="14" t="str">
        <f t="shared" si="183"/>
        <v>-</v>
      </c>
      <c r="G158" s="14" t="str">
        <f t="shared" si="183"/>
        <v>-</v>
      </c>
      <c r="H158" s="14" t="str">
        <f t="shared" si="183"/>
        <v>-</v>
      </c>
      <c r="I158" s="14" t="str">
        <f t="shared" si="183"/>
        <v>-</v>
      </c>
      <c r="J158" s="14" t="str">
        <f t="shared" si="183"/>
        <v>-</v>
      </c>
      <c r="K158" s="14" t="str">
        <f t="shared" si="183"/>
        <v>-</v>
      </c>
      <c r="L158" s="167"/>
      <c r="M158" s="152">
        <f t="shared" si="151"/>
        <v>0</v>
      </c>
      <c r="N158" s="152">
        <f t="shared" si="164"/>
        <v>0</v>
      </c>
      <c r="O158" s="152">
        <f t="shared" si="165"/>
        <v>0</v>
      </c>
      <c r="P158" s="152">
        <f t="shared" si="166"/>
        <v>0</v>
      </c>
      <c r="Q158" s="152">
        <f t="shared" si="167"/>
        <v>0</v>
      </c>
      <c r="R158" s="152">
        <f t="shared" si="168"/>
        <v>0</v>
      </c>
      <c r="S158" s="152">
        <f t="shared" si="169"/>
        <v>0</v>
      </c>
      <c r="T158" s="152">
        <f t="shared" si="170"/>
        <v>0</v>
      </c>
    </row>
    <row r="159" spans="1:20" ht="28" customHeight="1" x14ac:dyDescent="0.35">
      <c r="A159" s="80"/>
      <c r="B159" s="202"/>
      <c r="C159" s="13" t="s">
        <v>211</v>
      </c>
      <c r="D159" s="167" t="s">
        <v>56</v>
      </c>
      <c r="E159" s="167" t="s">
        <v>56</v>
      </c>
      <c r="F159" s="178" t="s">
        <v>56</v>
      </c>
      <c r="G159" s="167" t="s">
        <v>56</v>
      </c>
      <c r="H159" s="178" t="s">
        <v>56</v>
      </c>
      <c r="I159" s="167" t="s">
        <v>56</v>
      </c>
      <c r="J159" s="178" t="s">
        <v>56</v>
      </c>
      <c r="K159" s="167" t="s">
        <v>56</v>
      </c>
      <c r="L159" s="167"/>
      <c r="M159" s="152">
        <f t="shared" si="151"/>
        <v>0</v>
      </c>
      <c r="N159" s="152">
        <f t="shared" si="164"/>
        <v>0</v>
      </c>
      <c r="O159" s="152">
        <f t="shared" si="165"/>
        <v>0</v>
      </c>
      <c r="P159" s="152">
        <f t="shared" si="166"/>
        <v>0</v>
      </c>
      <c r="Q159" s="152">
        <f t="shared" si="167"/>
        <v>0</v>
      </c>
      <c r="R159" s="152">
        <f t="shared" si="168"/>
        <v>0</v>
      </c>
      <c r="S159" s="152">
        <f t="shared" si="169"/>
        <v>0</v>
      </c>
      <c r="T159" s="152">
        <f t="shared" si="170"/>
        <v>0</v>
      </c>
    </row>
    <row r="160" spans="1:20" ht="28" customHeight="1" x14ac:dyDescent="0.35">
      <c r="A160" s="80"/>
      <c r="B160" s="202"/>
      <c r="C160" s="13" t="s">
        <v>212</v>
      </c>
      <c r="D160" s="167" t="s">
        <v>56</v>
      </c>
      <c r="E160" s="167" t="s">
        <v>56</v>
      </c>
      <c r="F160" s="178" t="s">
        <v>56</v>
      </c>
      <c r="G160" s="167" t="s">
        <v>56</v>
      </c>
      <c r="H160" s="178" t="s">
        <v>56</v>
      </c>
      <c r="I160" s="167" t="s">
        <v>56</v>
      </c>
      <c r="J160" s="178" t="s">
        <v>56</v>
      </c>
      <c r="K160" s="167" t="s">
        <v>56</v>
      </c>
      <c r="L160" s="167"/>
      <c r="M160" s="152">
        <f t="shared" ref="M160:M177" si="184">VLOOKUP(D160,$W$4:$X$98,2,FALSE)</f>
        <v>0</v>
      </c>
      <c r="N160" s="152">
        <f t="shared" si="164"/>
        <v>0</v>
      </c>
      <c r="O160" s="152">
        <f t="shared" si="165"/>
        <v>0</v>
      </c>
      <c r="P160" s="152">
        <f t="shared" si="166"/>
        <v>0</v>
      </c>
      <c r="Q160" s="152">
        <f t="shared" si="167"/>
        <v>0</v>
      </c>
      <c r="R160" s="152">
        <f t="shared" si="168"/>
        <v>0</v>
      </c>
      <c r="S160" s="152">
        <f t="shared" si="169"/>
        <v>0</v>
      </c>
      <c r="T160" s="152">
        <f t="shared" si="170"/>
        <v>0</v>
      </c>
    </row>
    <row r="161" spans="1:20" ht="28" customHeight="1" x14ac:dyDescent="0.35">
      <c r="A161" s="80"/>
      <c r="B161" s="202"/>
      <c r="C161" s="13" t="s">
        <v>109</v>
      </c>
      <c r="D161" s="167" t="s">
        <v>56</v>
      </c>
      <c r="E161" s="167" t="s">
        <v>56</v>
      </c>
      <c r="F161" s="178" t="s">
        <v>56</v>
      </c>
      <c r="G161" s="167" t="s">
        <v>56</v>
      </c>
      <c r="H161" s="178" t="s">
        <v>56</v>
      </c>
      <c r="I161" s="167" t="s">
        <v>56</v>
      </c>
      <c r="J161" s="178" t="s">
        <v>56</v>
      </c>
      <c r="K161" s="167" t="s">
        <v>56</v>
      </c>
      <c r="L161" s="167"/>
      <c r="M161" s="152">
        <f t="shared" si="184"/>
        <v>0</v>
      </c>
      <c r="N161" s="152">
        <f t="shared" si="164"/>
        <v>0</v>
      </c>
      <c r="O161" s="152">
        <f t="shared" si="165"/>
        <v>0</v>
      </c>
      <c r="P161" s="152">
        <f t="shared" si="166"/>
        <v>0</v>
      </c>
      <c r="Q161" s="152">
        <f t="shared" si="167"/>
        <v>0</v>
      </c>
      <c r="R161" s="152">
        <f t="shared" si="168"/>
        <v>0</v>
      </c>
      <c r="S161" s="152">
        <f t="shared" si="169"/>
        <v>0</v>
      </c>
      <c r="T161" s="152">
        <f t="shared" si="170"/>
        <v>0</v>
      </c>
    </row>
    <row r="162" spans="1:20" ht="28" customHeight="1" x14ac:dyDescent="0.35">
      <c r="A162" s="80"/>
      <c r="B162" s="202"/>
      <c r="C162" s="13" t="s">
        <v>213</v>
      </c>
      <c r="D162" s="167" t="s">
        <v>56</v>
      </c>
      <c r="E162" s="167" t="s">
        <v>56</v>
      </c>
      <c r="F162" s="178" t="s">
        <v>56</v>
      </c>
      <c r="G162" s="167" t="s">
        <v>56</v>
      </c>
      <c r="H162" s="178" t="s">
        <v>56</v>
      </c>
      <c r="I162" s="167" t="s">
        <v>56</v>
      </c>
      <c r="J162" s="178" t="s">
        <v>56</v>
      </c>
      <c r="K162" s="167" t="s">
        <v>56</v>
      </c>
      <c r="L162" s="167"/>
      <c r="M162" s="152">
        <f t="shared" si="184"/>
        <v>0</v>
      </c>
      <c r="N162" s="152">
        <f t="shared" si="164"/>
        <v>0</v>
      </c>
      <c r="O162" s="152">
        <f t="shared" si="165"/>
        <v>0</v>
      </c>
      <c r="P162" s="152">
        <f t="shared" si="166"/>
        <v>0</v>
      </c>
      <c r="Q162" s="152">
        <f t="shared" si="167"/>
        <v>0</v>
      </c>
      <c r="R162" s="152">
        <f t="shared" si="168"/>
        <v>0</v>
      </c>
      <c r="S162" s="152">
        <f t="shared" si="169"/>
        <v>0</v>
      </c>
      <c r="T162" s="152">
        <f t="shared" si="170"/>
        <v>0</v>
      </c>
    </row>
    <row r="163" spans="1:20" ht="28" customHeight="1" x14ac:dyDescent="0.35">
      <c r="A163" s="80"/>
      <c r="B163" s="203"/>
      <c r="C163" s="13" t="s">
        <v>214</v>
      </c>
      <c r="D163" s="167" t="s">
        <v>56</v>
      </c>
      <c r="E163" s="167" t="s">
        <v>56</v>
      </c>
      <c r="F163" s="176" t="s">
        <v>56</v>
      </c>
      <c r="G163" s="167" t="s">
        <v>56</v>
      </c>
      <c r="H163" s="176" t="s">
        <v>56</v>
      </c>
      <c r="I163" s="167" t="s">
        <v>56</v>
      </c>
      <c r="J163" s="176" t="s">
        <v>56</v>
      </c>
      <c r="K163" s="167" t="s">
        <v>56</v>
      </c>
      <c r="L163" s="167"/>
      <c r="M163" s="152">
        <f t="shared" si="184"/>
        <v>0</v>
      </c>
      <c r="N163" s="152">
        <f t="shared" si="164"/>
        <v>0</v>
      </c>
      <c r="O163" s="152">
        <f t="shared" si="165"/>
        <v>0</v>
      </c>
      <c r="P163" s="152">
        <f t="shared" si="166"/>
        <v>0</v>
      </c>
      <c r="Q163" s="152">
        <f t="shared" si="167"/>
        <v>0</v>
      </c>
      <c r="R163" s="152">
        <f t="shared" si="168"/>
        <v>0</v>
      </c>
      <c r="S163" s="152">
        <f t="shared" si="169"/>
        <v>0</v>
      </c>
      <c r="T163" s="152">
        <f t="shared" si="170"/>
        <v>0</v>
      </c>
    </row>
    <row r="164" spans="1:20" ht="28" customHeight="1" x14ac:dyDescent="0.35">
      <c r="A164" s="80"/>
      <c r="B164" s="200" t="s">
        <v>166</v>
      </c>
      <c r="C164" s="105" t="str">
        <f t="shared" ref="C164:K164" si="185">C106</f>
        <v>Finns det trädgårdar med odling, kolonilotter eller annan stadsodling i området?</v>
      </c>
      <c r="D164" s="131" t="str">
        <f t="shared" si="185"/>
        <v>-</v>
      </c>
      <c r="E164" s="131" t="str">
        <f t="shared" si="185"/>
        <v>-</v>
      </c>
      <c r="F164" s="131" t="str">
        <f t="shared" si="185"/>
        <v>-</v>
      </c>
      <c r="G164" s="131" t="str">
        <f t="shared" si="185"/>
        <v>-</v>
      </c>
      <c r="H164" s="131" t="str">
        <f t="shared" si="185"/>
        <v>-</v>
      </c>
      <c r="I164" s="131" t="str">
        <f t="shared" si="185"/>
        <v>-</v>
      </c>
      <c r="J164" s="131" t="str">
        <f t="shared" si="185"/>
        <v>-</v>
      </c>
      <c r="K164" s="131" t="str">
        <f t="shared" si="185"/>
        <v>-</v>
      </c>
      <c r="L164" s="163"/>
      <c r="M164" s="152">
        <f t="shared" si="184"/>
        <v>0</v>
      </c>
      <c r="N164" s="152">
        <f t="shared" si="164"/>
        <v>0</v>
      </c>
      <c r="O164" s="152">
        <f t="shared" si="165"/>
        <v>0</v>
      </c>
      <c r="P164" s="152">
        <f t="shared" si="166"/>
        <v>0</v>
      </c>
      <c r="Q164" s="152">
        <f t="shared" si="167"/>
        <v>0</v>
      </c>
      <c r="R164" s="152">
        <f t="shared" si="168"/>
        <v>0</v>
      </c>
      <c r="S164" s="152">
        <f t="shared" si="169"/>
        <v>0</v>
      </c>
      <c r="T164" s="152">
        <f t="shared" si="170"/>
        <v>0</v>
      </c>
    </row>
    <row r="165" spans="1:20" ht="28" customHeight="1" x14ac:dyDescent="0.35">
      <c r="A165" s="80"/>
      <c r="B165" s="190"/>
      <c r="C165" s="106" t="str">
        <f t="shared" ref="C165:K165" si="186">C131</f>
        <v>Används grönområden i området av boende i närområdet?</v>
      </c>
      <c r="D165" s="106" t="str">
        <f t="shared" si="186"/>
        <v>-</v>
      </c>
      <c r="E165" s="106" t="str">
        <f t="shared" si="186"/>
        <v>-</v>
      </c>
      <c r="F165" s="106" t="str">
        <f t="shared" si="186"/>
        <v>-</v>
      </c>
      <c r="G165" s="106" t="str">
        <f t="shared" si="186"/>
        <v>-</v>
      </c>
      <c r="H165" s="106" t="str">
        <f t="shared" si="186"/>
        <v>-</v>
      </c>
      <c r="I165" s="106" t="str">
        <f t="shared" si="186"/>
        <v>-</v>
      </c>
      <c r="J165" s="106" t="str">
        <f t="shared" si="186"/>
        <v>-</v>
      </c>
      <c r="K165" s="106" t="str">
        <f t="shared" si="186"/>
        <v>-</v>
      </c>
      <c r="L165" s="167"/>
      <c r="M165" s="152">
        <f t="shared" si="184"/>
        <v>0</v>
      </c>
      <c r="N165" s="152">
        <f t="shared" si="164"/>
        <v>0</v>
      </c>
      <c r="O165" s="152">
        <f t="shared" si="165"/>
        <v>0</v>
      </c>
      <c r="P165" s="152">
        <f t="shared" si="166"/>
        <v>0</v>
      </c>
      <c r="Q165" s="152">
        <f t="shared" si="167"/>
        <v>0</v>
      </c>
      <c r="R165" s="152">
        <f t="shared" si="168"/>
        <v>0</v>
      </c>
      <c r="S165" s="152">
        <f t="shared" si="169"/>
        <v>0</v>
      </c>
      <c r="T165" s="152">
        <f t="shared" si="170"/>
        <v>0</v>
      </c>
    </row>
    <row r="166" spans="1:20" ht="28" customHeight="1" x14ac:dyDescent="0.35">
      <c r="A166" s="80"/>
      <c r="B166" s="190"/>
      <c r="C166" s="106" t="str">
        <f t="shared" ref="C166:K166" si="187">C132</f>
        <v>Är grönområden tillgängliga för människor med olika förutsättningar?</v>
      </c>
      <c r="D166" s="106" t="str">
        <f t="shared" si="187"/>
        <v>-</v>
      </c>
      <c r="E166" s="106" t="str">
        <f t="shared" si="187"/>
        <v>-</v>
      </c>
      <c r="F166" s="106" t="str">
        <f t="shared" si="187"/>
        <v>-</v>
      </c>
      <c r="G166" s="106" t="str">
        <f t="shared" si="187"/>
        <v>-</v>
      </c>
      <c r="H166" s="106" t="str">
        <f t="shared" si="187"/>
        <v>-</v>
      </c>
      <c r="I166" s="106" t="str">
        <f t="shared" si="187"/>
        <v>-</v>
      </c>
      <c r="J166" s="106" t="str">
        <f t="shared" si="187"/>
        <v>-</v>
      </c>
      <c r="K166" s="106" t="str">
        <f t="shared" si="187"/>
        <v>-</v>
      </c>
      <c r="L166" s="167"/>
      <c r="M166" s="152">
        <f t="shared" si="184"/>
        <v>0</v>
      </c>
      <c r="N166" s="152">
        <f t="shared" si="164"/>
        <v>0</v>
      </c>
      <c r="O166" s="152">
        <f t="shared" si="165"/>
        <v>0</v>
      </c>
      <c r="P166" s="152">
        <f t="shared" si="166"/>
        <v>0</v>
      </c>
      <c r="Q166" s="152">
        <f t="shared" si="167"/>
        <v>0</v>
      </c>
      <c r="R166" s="152">
        <f t="shared" si="168"/>
        <v>0</v>
      </c>
      <c r="S166" s="152">
        <f t="shared" si="169"/>
        <v>0</v>
      </c>
      <c r="T166" s="152">
        <f t="shared" si="170"/>
        <v>0</v>
      </c>
    </row>
    <row r="167" spans="1:20" ht="28" customHeight="1" x14ac:dyDescent="0.35">
      <c r="A167" s="80"/>
      <c r="B167" s="191"/>
      <c r="C167" s="106" t="str">
        <f t="shared" ref="C167:K167" si="188">C135</f>
        <v>Finns det gröna ytor för spontan fysisk aktivitet?</v>
      </c>
      <c r="D167" s="106" t="str">
        <f t="shared" si="188"/>
        <v>-</v>
      </c>
      <c r="E167" s="106" t="str">
        <f t="shared" si="188"/>
        <v>-</v>
      </c>
      <c r="F167" s="106" t="str">
        <f t="shared" si="188"/>
        <v>-</v>
      </c>
      <c r="G167" s="106" t="str">
        <f t="shared" si="188"/>
        <v>-</v>
      </c>
      <c r="H167" s="106" t="str">
        <f t="shared" si="188"/>
        <v>-</v>
      </c>
      <c r="I167" s="106" t="str">
        <f t="shared" si="188"/>
        <v>-</v>
      </c>
      <c r="J167" s="106" t="str">
        <f t="shared" si="188"/>
        <v>-</v>
      </c>
      <c r="K167" s="106" t="str">
        <f t="shared" si="188"/>
        <v>-</v>
      </c>
      <c r="L167" s="167"/>
      <c r="M167" s="152">
        <f t="shared" si="184"/>
        <v>0</v>
      </c>
      <c r="N167" s="152">
        <f t="shared" si="164"/>
        <v>0</v>
      </c>
      <c r="O167" s="152">
        <f t="shared" si="165"/>
        <v>0</v>
      </c>
      <c r="P167" s="152">
        <f t="shared" si="166"/>
        <v>0</v>
      </c>
      <c r="Q167" s="152">
        <f t="shared" si="167"/>
        <v>0</v>
      </c>
      <c r="R167" s="152">
        <f t="shared" si="168"/>
        <v>0</v>
      </c>
      <c r="S167" s="152">
        <f t="shared" si="169"/>
        <v>0</v>
      </c>
      <c r="T167" s="152">
        <f t="shared" si="170"/>
        <v>0</v>
      </c>
    </row>
    <row r="168" spans="1:20" ht="28" customHeight="1" x14ac:dyDescent="0.35">
      <c r="A168" s="80"/>
      <c r="B168" s="191"/>
      <c r="C168" s="106" t="str">
        <f t="shared" ref="C168:K168" si="189">C137</f>
        <v>Finns det naturliga platser och stränder för bad?</v>
      </c>
      <c r="D168" s="106" t="str">
        <f t="shared" si="189"/>
        <v>-</v>
      </c>
      <c r="E168" s="106" t="str">
        <f t="shared" si="189"/>
        <v>-</v>
      </c>
      <c r="F168" s="106" t="str">
        <f t="shared" si="189"/>
        <v>-</v>
      </c>
      <c r="G168" s="106" t="str">
        <f t="shared" si="189"/>
        <v>-</v>
      </c>
      <c r="H168" s="106" t="str">
        <f t="shared" si="189"/>
        <v>-</v>
      </c>
      <c r="I168" s="106" t="str">
        <f t="shared" si="189"/>
        <v>-</v>
      </c>
      <c r="J168" s="106" t="str">
        <f t="shared" si="189"/>
        <v>-</v>
      </c>
      <c r="K168" s="106" t="str">
        <f t="shared" si="189"/>
        <v>-</v>
      </c>
      <c r="L168" s="167"/>
      <c r="M168" s="152">
        <f t="shared" si="184"/>
        <v>0</v>
      </c>
      <c r="N168" s="152">
        <f t="shared" si="164"/>
        <v>0</v>
      </c>
      <c r="O168" s="152">
        <f t="shared" si="165"/>
        <v>0</v>
      </c>
      <c r="P168" s="152">
        <f t="shared" si="166"/>
        <v>0</v>
      </c>
      <c r="Q168" s="152">
        <f t="shared" si="167"/>
        <v>0</v>
      </c>
      <c r="R168" s="152">
        <f t="shared" si="168"/>
        <v>0</v>
      </c>
      <c r="S168" s="152">
        <f t="shared" si="169"/>
        <v>0</v>
      </c>
      <c r="T168" s="152">
        <f t="shared" si="170"/>
        <v>0</v>
      </c>
    </row>
    <row r="169" spans="1:20" ht="28" customHeight="1" x14ac:dyDescent="0.35">
      <c r="A169" s="80"/>
      <c r="B169" s="191"/>
      <c r="C169" s="106" t="str">
        <f t="shared" ref="C169:K169" si="190">C139</f>
        <v>Finns det naturliga lekmiljöer?</v>
      </c>
      <c r="D169" s="130" t="str">
        <f t="shared" si="190"/>
        <v>-</v>
      </c>
      <c r="E169" s="130" t="str">
        <f t="shared" si="190"/>
        <v>-</v>
      </c>
      <c r="F169" s="130" t="str">
        <f t="shared" si="190"/>
        <v>-</v>
      </c>
      <c r="G169" s="130" t="str">
        <f t="shared" si="190"/>
        <v>-</v>
      </c>
      <c r="H169" s="130" t="str">
        <f t="shared" si="190"/>
        <v>-</v>
      </c>
      <c r="I169" s="130" t="str">
        <f t="shared" si="190"/>
        <v>-</v>
      </c>
      <c r="J169" s="130" t="str">
        <f t="shared" si="190"/>
        <v>-</v>
      </c>
      <c r="K169" s="130" t="str">
        <f t="shared" si="190"/>
        <v>-</v>
      </c>
      <c r="L169" s="167"/>
      <c r="M169" s="152">
        <f t="shared" si="184"/>
        <v>0</v>
      </c>
      <c r="N169" s="152">
        <f t="shared" si="164"/>
        <v>0</v>
      </c>
      <c r="O169" s="152">
        <f t="shared" si="165"/>
        <v>0</v>
      </c>
      <c r="P169" s="152">
        <f t="shared" si="166"/>
        <v>0</v>
      </c>
      <c r="Q169" s="152">
        <f t="shared" si="167"/>
        <v>0</v>
      </c>
      <c r="R169" s="152">
        <f t="shared" si="168"/>
        <v>0</v>
      </c>
      <c r="S169" s="152">
        <f t="shared" si="169"/>
        <v>0</v>
      </c>
      <c r="T169" s="152">
        <f t="shared" si="170"/>
        <v>0</v>
      </c>
    </row>
    <row r="170" spans="1:20" ht="28" customHeight="1" x14ac:dyDescent="0.35">
      <c r="A170" s="80"/>
      <c r="B170" s="191"/>
      <c r="C170" s="106" t="str">
        <f>C133</f>
        <v>Rör det sig många människor i området?</v>
      </c>
      <c r="D170" s="106" t="str">
        <f t="shared" ref="D170:K170" si="191">D133</f>
        <v>-</v>
      </c>
      <c r="E170" s="106" t="str">
        <f t="shared" si="191"/>
        <v>-</v>
      </c>
      <c r="F170" s="106" t="str">
        <f t="shared" si="191"/>
        <v>-</v>
      </c>
      <c r="G170" s="106" t="str">
        <f t="shared" si="191"/>
        <v>-</v>
      </c>
      <c r="H170" s="106" t="str">
        <f t="shared" si="191"/>
        <v>-</v>
      </c>
      <c r="I170" s="106" t="str">
        <f t="shared" si="191"/>
        <v>-</v>
      </c>
      <c r="J170" s="106" t="str">
        <f t="shared" si="191"/>
        <v>-</v>
      </c>
      <c r="K170" s="106" t="str">
        <f t="shared" si="191"/>
        <v>-</v>
      </c>
      <c r="L170" s="167"/>
      <c r="M170" s="152">
        <f t="shared" si="184"/>
        <v>0</v>
      </c>
      <c r="N170" s="152">
        <f t="shared" si="164"/>
        <v>0</v>
      </c>
      <c r="O170" s="152">
        <f t="shared" si="165"/>
        <v>0</v>
      </c>
      <c r="P170" s="152">
        <f t="shared" si="166"/>
        <v>0</v>
      </c>
      <c r="Q170" s="152">
        <f t="shared" si="167"/>
        <v>0</v>
      </c>
      <c r="R170" s="152">
        <f t="shared" si="168"/>
        <v>0</v>
      </c>
      <c r="S170" s="152">
        <f t="shared" si="169"/>
        <v>0</v>
      </c>
      <c r="T170" s="152">
        <f t="shared" si="170"/>
        <v>0</v>
      </c>
    </row>
    <row r="171" spans="1:20" ht="28" customHeight="1" x14ac:dyDescent="0.35">
      <c r="A171" s="80"/>
      <c r="B171" s="191"/>
      <c r="C171" s="106" t="str">
        <f>C134</f>
        <v xml:space="preserve">Finns det park/grönområde i eller i nära anslutning till området. Kan man nå en park/grönområde inom 300 m? </v>
      </c>
      <c r="D171" s="106" t="str">
        <f t="shared" ref="D171:K171" si="192">D134</f>
        <v>-</v>
      </c>
      <c r="E171" s="106" t="str">
        <f t="shared" si="192"/>
        <v>-</v>
      </c>
      <c r="F171" s="106" t="str">
        <f t="shared" si="192"/>
        <v>-</v>
      </c>
      <c r="G171" s="106" t="str">
        <f t="shared" si="192"/>
        <v>-</v>
      </c>
      <c r="H171" s="106" t="str">
        <f t="shared" si="192"/>
        <v>-</v>
      </c>
      <c r="I171" s="106" t="str">
        <f t="shared" si="192"/>
        <v>-</v>
      </c>
      <c r="J171" s="106" t="str">
        <f t="shared" si="192"/>
        <v>-</v>
      </c>
      <c r="K171" s="106" t="str">
        <f t="shared" si="192"/>
        <v>-</v>
      </c>
      <c r="L171" s="167"/>
      <c r="M171" s="152">
        <f t="shared" si="184"/>
        <v>0</v>
      </c>
      <c r="N171" s="152">
        <f t="shared" si="164"/>
        <v>0</v>
      </c>
      <c r="O171" s="152">
        <f t="shared" si="165"/>
        <v>0</v>
      </c>
      <c r="P171" s="152">
        <f t="shared" si="166"/>
        <v>0</v>
      </c>
      <c r="Q171" s="152">
        <f t="shared" si="167"/>
        <v>0</v>
      </c>
      <c r="R171" s="152">
        <f t="shared" si="168"/>
        <v>0</v>
      </c>
      <c r="S171" s="152">
        <f t="shared" si="169"/>
        <v>0</v>
      </c>
      <c r="T171" s="152">
        <f t="shared" si="170"/>
        <v>0</v>
      </c>
    </row>
    <row r="172" spans="1:20" ht="28" customHeight="1" x14ac:dyDescent="0.35">
      <c r="A172" s="80"/>
      <c r="B172" s="191"/>
      <c r="C172" s="13" t="s">
        <v>215</v>
      </c>
      <c r="D172" s="167" t="s">
        <v>56</v>
      </c>
      <c r="E172" s="167" t="s">
        <v>56</v>
      </c>
      <c r="F172" s="178" t="s">
        <v>56</v>
      </c>
      <c r="G172" s="167" t="s">
        <v>56</v>
      </c>
      <c r="H172" s="178" t="s">
        <v>56</v>
      </c>
      <c r="I172" s="167" t="s">
        <v>56</v>
      </c>
      <c r="J172" s="178" t="s">
        <v>56</v>
      </c>
      <c r="K172" s="167" t="s">
        <v>56</v>
      </c>
      <c r="L172" s="167"/>
      <c r="M172" s="152">
        <f t="shared" si="184"/>
        <v>0</v>
      </c>
      <c r="N172" s="152">
        <f t="shared" si="164"/>
        <v>0</v>
      </c>
      <c r="O172" s="152">
        <f t="shared" si="165"/>
        <v>0</v>
      </c>
      <c r="P172" s="152">
        <f t="shared" si="166"/>
        <v>0</v>
      </c>
      <c r="Q172" s="152">
        <f t="shared" si="167"/>
        <v>0</v>
      </c>
      <c r="R172" s="152">
        <f t="shared" si="168"/>
        <v>0</v>
      </c>
      <c r="S172" s="152">
        <f t="shared" si="169"/>
        <v>0</v>
      </c>
      <c r="T172" s="152">
        <f t="shared" si="170"/>
        <v>0</v>
      </c>
    </row>
    <row r="173" spans="1:20" ht="28" customHeight="1" x14ac:dyDescent="0.35">
      <c r="A173" s="80"/>
      <c r="B173" s="192"/>
      <c r="C173" s="81" t="s">
        <v>216</v>
      </c>
      <c r="D173" s="172" t="s">
        <v>56</v>
      </c>
      <c r="E173" s="172" t="s">
        <v>56</v>
      </c>
      <c r="F173" s="176" t="s">
        <v>56</v>
      </c>
      <c r="G173" s="172" t="s">
        <v>56</v>
      </c>
      <c r="H173" s="176" t="s">
        <v>56</v>
      </c>
      <c r="I173" s="172" t="s">
        <v>56</v>
      </c>
      <c r="J173" s="176" t="s">
        <v>56</v>
      </c>
      <c r="K173" s="172" t="s">
        <v>56</v>
      </c>
      <c r="L173" s="172"/>
      <c r="M173" s="152">
        <f t="shared" si="184"/>
        <v>0</v>
      </c>
      <c r="N173" s="152">
        <f t="shared" si="164"/>
        <v>0</v>
      </c>
      <c r="O173" s="152">
        <f t="shared" si="165"/>
        <v>0</v>
      </c>
      <c r="P173" s="152">
        <f t="shared" si="166"/>
        <v>0</v>
      </c>
      <c r="Q173" s="152">
        <f t="shared" si="167"/>
        <v>0</v>
      </c>
      <c r="R173" s="152">
        <f t="shared" si="168"/>
        <v>0</v>
      </c>
      <c r="S173" s="152">
        <f t="shared" si="169"/>
        <v>0</v>
      </c>
      <c r="T173" s="152">
        <f t="shared" si="170"/>
        <v>0</v>
      </c>
    </row>
    <row r="174" spans="1:20" ht="28" customHeight="1" x14ac:dyDescent="0.35">
      <c r="A174" s="80"/>
      <c r="B174" s="149"/>
      <c r="C174" s="106" t="str">
        <f>C5</f>
        <v>Innehåller projektområdet, eller delar av det, natur- eller kulturmiljöer med lång kontinuitet (mer än 30 år)?</v>
      </c>
      <c r="D174" s="106" t="str">
        <f t="shared" ref="D174:K174" si="193">D5</f>
        <v>-</v>
      </c>
      <c r="E174" s="106" t="str">
        <f t="shared" si="193"/>
        <v>-</v>
      </c>
      <c r="F174" s="106" t="str">
        <f t="shared" si="193"/>
        <v>-</v>
      </c>
      <c r="G174" s="106" t="str">
        <f t="shared" si="193"/>
        <v>-</v>
      </c>
      <c r="H174" s="106" t="str">
        <f t="shared" si="193"/>
        <v>-</v>
      </c>
      <c r="I174" s="106" t="str">
        <f t="shared" si="193"/>
        <v>-</v>
      </c>
      <c r="J174" s="106" t="str">
        <f t="shared" si="193"/>
        <v>-</v>
      </c>
      <c r="K174" s="106" t="str">
        <f t="shared" si="193"/>
        <v>-</v>
      </c>
      <c r="L174" s="167"/>
      <c r="M174" s="152">
        <f t="shared" si="184"/>
        <v>0</v>
      </c>
      <c r="N174" s="152">
        <f t="shared" ref="N174" si="194">IF(E174="ja",2,)+IF(E174="vet ej",1,)</f>
        <v>0</v>
      </c>
      <c r="O174" s="152">
        <f t="shared" ref="O174" si="195">IF(F174="positivt",1,)+IF(F174="negativt",-1)+IF(F174="vet ej",-0.5)</f>
        <v>0</v>
      </c>
      <c r="P174" s="152">
        <f t="shared" ref="P174" si="196">IF(G174="ja",1,)+IF(G174="nej",0)+IF(G174="delvis",0.5)</f>
        <v>0</v>
      </c>
      <c r="Q174" s="152">
        <f t="shared" ref="Q174" si="197">IF(H174="positivt",1,)+IF(H174="negativt",-1)+IF(H174="vet ej",-0.5)</f>
        <v>0</v>
      </c>
      <c r="R174" s="152">
        <f t="shared" ref="R174" si="198">IF(I174="ja",1,)+IF(I174="nej",0)+IF(I174="delvis",0.5)</f>
        <v>0</v>
      </c>
      <c r="S174" s="152">
        <f t="shared" ref="S174" si="199">IF(J174="positivt",1,)+IF(J174="negativt",-1)+IF(J174="vet ej",-0.5)</f>
        <v>0</v>
      </c>
      <c r="T174" s="152">
        <f t="shared" ref="T174" si="200">IF(K174="ja",1,)+IF(K174="nej",0)+IF(K174="delvis",0.5)</f>
        <v>0</v>
      </c>
    </row>
    <row r="175" spans="1:20" ht="36" customHeight="1" x14ac:dyDescent="0.35">
      <c r="A175" s="80"/>
      <c r="B175" s="190" t="s">
        <v>167</v>
      </c>
      <c r="C175" s="118" t="s">
        <v>248</v>
      </c>
      <c r="D175" s="167" t="s">
        <v>56</v>
      </c>
      <c r="E175" s="167" t="s">
        <v>56</v>
      </c>
      <c r="F175" s="178" t="s">
        <v>56</v>
      </c>
      <c r="G175" s="167" t="s">
        <v>56</v>
      </c>
      <c r="H175" s="178" t="s">
        <v>56</v>
      </c>
      <c r="I175" s="167" t="s">
        <v>56</v>
      </c>
      <c r="J175" s="178" t="s">
        <v>56</v>
      </c>
      <c r="K175" s="167" t="s">
        <v>56</v>
      </c>
      <c r="L175" s="167"/>
      <c r="M175" s="152">
        <f t="shared" si="184"/>
        <v>0</v>
      </c>
      <c r="N175" s="152">
        <f t="shared" si="164"/>
        <v>0</v>
      </c>
      <c r="O175" s="152">
        <f t="shared" si="165"/>
        <v>0</v>
      </c>
      <c r="P175" s="152">
        <f t="shared" si="166"/>
        <v>0</v>
      </c>
      <c r="Q175" s="152">
        <f t="shared" si="167"/>
        <v>0</v>
      </c>
      <c r="R175" s="152">
        <f t="shared" si="168"/>
        <v>0</v>
      </c>
      <c r="S175" s="152">
        <f t="shared" si="169"/>
        <v>0</v>
      </c>
      <c r="T175" s="152">
        <f t="shared" si="170"/>
        <v>0</v>
      </c>
    </row>
    <row r="176" spans="1:20" ht="36" customHeight="1" x14ac:dyDescent="0.35">
      <c r="A176" s="80"/>
      <c r="B176" s="191"/>
      <c r="C176" s="13" t="s">
        <v>219</v>
      </c>
      <c r="D176" s="167" t="s">
        <v>56</v>
      </c>
      <c r="E176" s="167" t="s">
        <v>56</v>
      </c>
      <c r="F176" s="178" t="s">
        <v>56</v>
      </c>
      <c r="G176" s="167" t="s">
        <v>56</v>
      </c>
      <c r="H176" s="178" t="s">
        <v>56</v>
      </c>
      <c r="I176" s="167" t="s">
        <v>56</v>
      </c>
      <c r="J176" s="178" t="s">
        <v>56</v>
      </c>
      <c r="K176" s="167" t="s">
        <v>56</v>
      </c>
      <c r="L176" s="167"/>
      <c r="M176" s="152">
        <f t="shared" si="184"/>
        <v>0</v>
      </c>
      <c r="N176" s="152">
        <f t="shared" si="164"/>
        <v>0</v>
      </c>
      <c r="O176" s="152">
        <f t="shared" si="165"/>
        <v>0</v>
      </c>
      <c r="P176" s="152">
        <f t="shared" si="166"/>
        <v>0</v>
      </c>
      <c r="Q176" s="152">
        <f t="shared" si="167"/>
        <v>0</v>
      </c>
      <c r="R176" s="152">
        <f t="shared" si="168"/>
        <v>0</v>
      </c>
      <c r="S176" s="152">
        <f t="shared" si="169"/>
        <v>0</v>
      </c>
      <c r="T176" s="152">
        <f t="shared" si="170"/>
        <v>0</v>
      </c>
    </row>
    <row r="177" spans="1:20" ht="36" customHeight="1" x14ac:dyDescent="0.35">
      <c r="A177" s="83"/>
      <c r="B177" s="192"/>
      <c r="C177" s="81" t="s">
        <v>217</v>
      </c>
      <c r="D177" s="172" t="s">
        <v>56</v>
      </c>
      <c r="E177" s="172" t="s">
        <v>56</v>
      </c>
      <c r="F177" s="176" t="s">
        <v>56</v>
      </c>
      <c r="G177" s="172" t="s">
        <v>56</v>
      </c>
      <c r="H177" s="176" t="s">
        <v>56</v>
      </c>
      <c r="I177" s="172" t="s">
        <v>56</v>
      </c>
      <c r="J177" s="176" t="s">
        <v>56</v>
      </c>
      <c r="K177" s="172" t="s">
        <v>56</v>
      </c>
      <c r="L177" s="172"/>
      <c r="M177" s="152">
        <f t="shared" si="184"/>
        <v>0</v>
      </c>
      <c r="N177" s="152">
        <f t="shared" si="164"/>
        <v>0</v>
      </c>
      <c r="O177" s="152">
        <f t="shared" si="165"/>
        <v>0</v>
      </c>
      <c r="P177" s="152">
        <f t="shared" si="166"/>
        <v>0</v>
      </c>
      <c r="Q177" s="152">
        <f t="shared" si="167"/>
        <v>0</v>
      </c>
      <c r="R177" s="152">
        <f t="shared" si="168"/>
        <v>0</v>
      </c>
      <c r="S177" s="152">
        <f t="shared" si="169"/>
        <v>0</v>
      </c>
      <c r="T177" s="152">
        <f t="shared" si="170"/>
        <v>0</v>
      </c>
    </row>
    <row r="221" spans="2:2" x14ac:dyDescent="0.35">
      <c r="B221" s="119"/>
    </row>
  </sheetData>
  <mergeCells count="26">
    <mergeCell ref="F1:K1"/>
    <mergeCell ref="B58:B63"/>
    <mergeCell ref="B82:B85"/>
    <mergeCell ref="B96:B103"/>
    <mergeCell ref="B105:B111"/>
    <mergeCell ref="B52:B56"/>
    <mergeCell ref="B4:B21"/>
    <mergeCell ref="D1:D2"/>
    <mergeCell ref="E1:E2"/>
    <mergeCell ref="C1:C2"/>
    <mergeCell ref="B22:B31"/>
    <mergeCell ref="B32:B44"/>
    <mergeCell ref="B45:B51"/>
    <mergeCell ref="B112:B116"/>
    <mergeCell ref="B64:B67"/>
    <mergeCell ref="B68:B78"/>
    <mergeCell ref="B79:B81"/>
    <mergeCell ref="B91:B95"/>
    <mergeCell ref="B86:B90"/>
    <mergeCell ref="B175:B177"/>
    <mergeCell ref="B123:B126"/>
    <mergeCell ref="B117:B121"/>
    <mergeCell ref="B128:B139"/>
    <mergeCell ref="B140:B153"/>
    <mergeCell ref="B164:B173"/>
    <mergeCell ref="B154:B163"/>
  </mergeCells>
  <conditionalFormatting sqref="C58:K103">
    <cfRule type="expression" dxfId="124" priority="178">
      <formula>MOD(ROW(),2)=0</formula>
    </cfRule>
  </conditionalFormatting>
  <conditionalFormatting sqref="C105:K105 C106:C110 C112:K114 C111:E111 G111 I111 K111 C117:K117 C115:E116 G115:G116 I115:I116 K115:K116 C118:E126 G118:G126 I118:I126 K118:K126">
    <cfRule type="expression" dxfId="123" priority="177">
      <formula>MOD(ROW(),2)=0</formula>
    </cfRule>
  </conditionalFormatting>
  <conditionalFormatting sqref="C128:K177">
    <cfRule type="expression" dxfId="122" priority="179">
      <formula>MOD(ROW(),2)=0</formula>
    </cfRule>
  </conditionalFormatting>
  <conditionalFormatting sqref="L4:L9 L16:L30 L32:L42 L44:L56 L11:L14 L105:L126 L58:L103 L128:L177">
    <cfRule type="expression" dxfId="121" priority="162">
      <formula>MOD(ROW(),2)=0</formula>
    </cfRule>
  </conditionalFormatting>
  <conditionalFormatting sqref="C32:K42 C11:E14 C4:G4 C5:E9 C16:E21 C52:K54 F5:G21 C44:F51 C29 C22:K28 C55:E56">
    <cfRule type="expression" dxfId="120" priority="180">
      <formula>MOD(ROW(),2)=0</formula>
    </cfRule>
  </conditionalFormatting>
  <conditionalFormatting sqref="L15">
    <cfRule type="expression" dxfId="119" priority="129">
      <formula>MOD(ROW(),2)=0</formula>
    </cfRule>
  </conditionalFormatting>
  <conditionalFormatting sqref="C15:E15">
    <cfRule type="expression" dxfId="118" priority="130">
      <formula>MOD(ROW(),2)=0</formula>
    </cfRule>
  </conditionalFormatting>
  <conditionalFormatting sqref="L31">
    <cfRule type="expression" dxfId="117" priority="126">
      <formula>MOD(ROW(),2)=0</formula>
    </cfRule>
  </conditionalFormatting>
  <conditionalFormatting sqref="C31 E29:E31">
    <cfRule type="expression" dxfId="116" priority="127">
      <formula>MOD(ROW(),2)=0</formula>
    </cfRule>
  </conditionalFormatting>
  <conditionalFormatting sqref="L43">
    <cfRule type="expression" dxfId="115" priority="123">
      <formula>MOD(ROW(),2)=0</formula>
    </cfRule>
  </conditionalFormatting>
  <conditionalFormatting sqref="C43:E43">
    <cfRule type="expression" dxfId="114" priority="124">
      <formula>MOD(ROW(),2)=0</formula>
    </cfRule>
  </conditionalFormatting>
  <conditionalFormatting sqref="L10">
    <cfRule type="expression" dxfId="113" priority="120">
      <formula>MOD(ROW(),2)=0</formula>
    </cfRule>
  </conditionalFormatting>
  <conditionalFormatting sqref="C10:E10">
    <cfRule type="expression" dxfId="112" priority="121">
      <formula>MOD(ROW(),2)=0</formula>
    </cfRule>
  </conditionalFormatting>
  <conditionalFormatting sqref="D29:D31">
    <cfRule type="expression" dxfId="111" priority="118">
      <formula>MOD(ROW(),2)=0</formula>
    </cfRule>
  </conditionalFormatting>
  <conditionalFormatting sqref="D106">
    <cfRule type="expression" dxfId="110" priority="96">
      <formula>MOD(ROW(),2)=0</formula>
    </cfRule>
  </conditionalFormatting>
  <conditionalFormatting sqref="E109 G109 I109 K109">
    <cfRule type="expression" dxfId="109" priority="104">
      <formula>MOD(ROW(),2)=0</formula>
    </cfRule>
  </conditionalFormatting>
  <conditionalFormatting sqref="E110 G110 I110 K110">
    <cfRule type="expression" dxfId="108" priority="103">
      <formula>MOD(ROW(),2)=0</formula>
    </cfRule>
  </conditionalFormatting>
  <conditionalFormatting sqref="E106:G106 I106 K106">
    <cfRule type="expression" dxfId="107" priority="107">
      <formula>MOD(ROW(),2)=0</formula>
    </cfRule>
  </conditionalFormatting>
  <conditionalFormatting sqref="E107 G107 I107 K107">
    <cfRule type="expression" dxfId="106" priority="106">
      <formula>MOD(ROW(),2)=0</formula>
    </cfRule>
  </conditionalFormatting>
  <conditionalFormatting sqref="E108 G108 I108 K108">
    <cfRule type="expression" dxfId="105" priority="105">
      <formula>MOD(ROW(),2)=0</formula>
    </cfRule>
  </conditionalFormatting>
  <conditionalFormatting sqref="D107">
    <cfRule type="expression" dxfId="104" priority="101">
      <formula>MOD(ROW(),2)=0</formula>
    </cfRule>
  </conditionalFormatting>
  <conditionalFormatting sqref="D110">
    <cfRule type="expression" dxfId="103" priority="97">
      <formula>MOD(ROW(),2)=0</formula>
    </cfRule>
  </conditionalFormatting>
  <conditionalFormatting sqref="D108">
    <cfRule type="expression" dxfId="102" priority="99">
      <formula>MOD(ROW(),2)=0</formula>
    </cfRule>
  </conditionalFormatting>
  <conditionalFormatting sqref="D109">
    <cfRule type="expression" dxfId="101" priority="98">
      <formula>MOD(ROW(),2)=0</formula>
    </cfRule>
  </conditionalFormatting>
  <conditionalFormatting sqref="C30">
    <cfRule type="expression" dxfId="100" priority="95">
      <formula>MOD(ROW(),2)=0</formula>
    </cfRule>
  </conditionalFormatting>
  <conditionalFormatting sqref="H4:H21">
    <cfRule type="expression" dxfId="99" priority="94">
      <formula>MOD(ROW(),2)=0</formula>
    </cfRule>
  </conditionalFormatting>
  <conditionalFormatting sqref="J4:J21">
    <cfRule type="expression" dxfId="98" priority="93">
      <formula>MOD(ROW(),2)=0</formula>
    </cfRule>
  </conditionalFormatting>
  <conditionalFormatting sqref="F29:F30">
    <cfRule type="expression" dxfId="97" priority="92">
      <formula>MOD(ROW(),2)=0</formula>
    </cfRule>
  </conditionalFormatting>
  <conditionalFormatting sqref="F31">
    <cfRule type="expression" dxfId="96" priority="91">
      <formula>MOD(ROW(),2)=0</formula>
    </cfRule>
  </conditionalFormatting>
  <conditionalFormatting sqref="H29:H30">
    <cfRule type="expression" dxfId="95" priority="90">
      <formula>MOD(ROW(),2)=0</formula>
    </cfRule>
  </conditionalFormatting>
  <conditionalFormatting sqref="H31">
    <cfRule type="expression" dxfId="94" priority="89">
      <formula>MOD(ROW(),2)=0</formula>
    </cfRule>
  </conditionalFormatting>
  <conditionalFormatting sqref="J29:J30">
    <cfRule type="expression" dxfId="93" priority="88">
      <formula>MOD(ROW(),2)=0</formula>
    </cfRule>
  </conditionalFormatting>
  <conditionalFormatting sqref="J31">
    <cfRule type="expression" dxfId="92" priority="87">
      <formula>MOD(ROW(),2)=0</formula>
    </cfRule>
  </conditionalFormatting>
  <conditionalFormatting sqref="F43">
    <cfRule type="expression" dxfId="91" priority="86">
      <formula>MOD(ROW(),2)=0</formula>
    </cfRule>
  </conditionalFormatting>
  <conditionalFormatting sqref="H44 H48:H51">
    <cfRule type="expression" dxfId="90" priority="85">
      <formula>MOD(ROW(),2)=0</formula>
    </cfRule>
  </conditionalFormatting>
  <conditionalFormatting sqref="H43">
    <cfRule type="expression" dxfId="89" priority="84">
      <formula>MOD(ROW(),2)=0</formula>
    </cfRule>
  </conditionalFormatting>
  <conditionalFormatting sqref="J44 J48:J51">
    <cfRule type="expression" dxfId="88" priority="83">
      <formula>MOD(ROW(),2)=0</formula>
    </cfRule>
  </conditionalFormatting>
  <conditionalFormatting sqref="J43">
    <cfRule type="expression" dxfId="87" priority="82">
      <formula>MOD(ROW(),2)=0</formula>
    </cfRule>
  </conditionalFormatting>
  <conditionalFormatting sqref="F55">
    <cfRule type="expression" dxfId="86" priority="81">
      <formula>MOD(ROW(),2)=0</formula>
    </cfRule>
  </conditionalFormatting>
  <conditionalFormatting sqref="F56">
    <cfRule type="expression" dxfId="85" priority="80">
      <formula>MOD(ROW(),2)=0</formula>
    </cfRule>
  </conditionalFormatting>
  <conditionalFormatting sqref="H56">
    <cfRule type="expression" dxfId="84" priority="79">
      <formula>MOD(ROW(),2)=0</formula>
    </cfRule>
  </conditionalFormatting>
  <conditionalFormatting sqref="H55">
    <cfRule type="expression" dxfId="83" priority="78">
      <formula>MOD(ROW(),2)=0</formula>
    </cfRule>
  </conditionalFormatting>
  <conditionalFormatting sqref="J55">
    <cfRule type="expression" dxfId="82" priority="77">
      <formula>MOD(ROW(),2)=0</formula>
    </cfRule>
  </conditionalFormatting>
  <conditionalFormatting sqref="J56">
    <cfRule type="expression" dxfId="81" priority="76">
      <formula>MOD(ROW(),2)=0</formula>
    </cfRule>
  </conditionalFormatting>
  <conditionalFormatting sqref="F107">
    <cfRule type="expression" dxfId="80" priority="75">
      <formula>MOD(ROW(),2)=0</formula>
    </cfRule>
  </conditionalFormatting>
  <conditionalFormatting sqref="F108">
    <cfRule type="expression" dxfId="79" priority="74">
      <formula>MOD(ROW(),2)=0</formula>
    </cfRule>
  </conditionalFormatting>
  <conditionalFormatting sqref="F109">
    <cfRule type="expression" dxfId="78" priority="73">
      <formula>MOD(ROW(),2)=0</formula>
    </cfRule>
  </conditionalFormatting>
  <conditionalFormatting sqref="F110">
    <cfRule type="expression" dxfId="77" priority="72">
      <formula>MOD(ROW(),2)=0</formula>
    </cfRule>
  </conditionalFormatting>
  <conditionalFormatting sqref="F111">
    <cfRule type="expression" dxfId="76" priority="71">
      <formula>MOD(ROW(),2)=0</formula>
    </cfRule>
  </conditionalFormatting>
  <conditionalFormatting sqref="H106">
    <cfRule type="expression" dxfId="75" priority="70">
      <formula>MOD(ROW(),2)=0</formula>
    </cfRule>
  </conditionalFormatting>
  <conditionalFormatting sqref="H107">
    <cfRule type="expression" dxfId="74" priority="69">
      <formula>MOD(ROW(),2)=0</formula>
    </cfRule>
  </conditionalFormatting>
  <conditionalFormatting sqref="H108">
    <cfRule type="expression" dxfId="73" priority="68">
      <formula>MOD(ROW(),2)=0</formula>
    </cfRule>
  </conditionalFormatting>
  <conditionalFormatting sqref="H109">
    <cfRule type="expression" dxfId="72" priority="67">
      <formula>MOD(ROW(),2)=0</formula>
    </cfRule>
  </conditionalFormatting>
  <conditionalFormatting sqref="H110">
    <cfRule type="expression" dxfId="71" priority="66">
      <formula>MOD(ROW(),2)=0</formula>
    </cfRule>
  </conditionalFormatting>
  <conditionalFormatting sqref="H111">
    <cfRule type="expression" dxfId="70" priority="65">
      <formula>MOD(ROW(),2)=0</formula>
    </cfRule>
  </conditionalFormatting>
  <conditionalFormatting sqref="J106">
    <cfRule type="expression" dxfId="69" priority="64">
      <formula>MOD(ROW(),2)=0</formula>
    </cfRule>
  </conditionalFormatting>
  <conditionalFormatting sqref="J107">
    <cfRule type="expression" dxfId="68" priority="63">
      <formula>MOD(ROW(),2)=0</formula>
    </cfRule>
  </conditionalFormatting>
  <conditionalFormatting sqref="J108">
    <cfRule type="expression" dxfId="67" priority="62">
      <formula>MOD(ROW(),2)=0</formula>
    </cfRule>
  </conditionalFormatting>
  <conditionalFormatting sqref="J109">
    <cfRule type="expression" dxfId="66" priority="61">
      <formula>MOD(ROW(),2)=0</formula>
    </cfRule>
  </conditionalFormatting>
  <conditionalFormatting sqref="J110">
    <cfRule type="expression" dxfId="65" priority="60">
      <formula>MOD(ROW(),2)=0</formula>
    </cfRule>
  </conditionalFormatting>
  <conditionalFormatting sqref="J111">
    <cfRule type="expression" dxfId="64" priority="59">
      <formula>MOD(ROW(),2)=0</formula>
    </cfRule>
  </conditionalFormatting>
  <conditionalFormatting sqref="F115">
    <cfRule type="expression" dxfId="63" priority="58">
      <formula>MOD(ROW(),2)=0</formula>
    </cfRule>
  </conditionalFormatting>
  <conditionalFormatting sqref="F116">
    <cfRule type="expression" dxfId="62" priority="57">
      <formula>MOD(ROW(),2)=0</formula>
    </cfRule>
  </conditionalFormatting>
  <conditionalFormatting sqref="H115">
    <cfRule type="expression" dxfId="61" priority="56">
      <formula>MOD(ROW(),2)=0</formula>
    </cfRule>
  </conditionalFormatting>
  <conditionalFormatting sqref="H116">
    <cfRule type="expression" dxfId="60" priority="55">
      <formula>MOD(ROW(),2)=0</formula>
    </cfRule>
  </conditionalFormatting>
  <conditionalFormatting sqref="J115">
    <cfRule type="expression" dxfId="59" priority="54">
      <formula>MOD(ROW(),2)=0</formula>
    </cfRule>
  </conditionalFormatting>
  <conditionalFormatting sqref="J116">
    <cfRule type="expression" dxfId="58" priority="53">
      <formula>MOD(ROW(),2)=0</formula>
    </cfRule>
  </conditionalFormatting>
  <conditionalFormatting sqref="F118">
    <cfRule type="expression" dxfId="57" priority="52">
      <formula>MOD(ROW(),2)=0</formula>
    </cfRule>
  </conditionalFormatting>
  <conditionalFormatting sqref="F119">
    <cfRule type="expression" dxfId="56" priority="51">
      <formula>MOD(ROW(),2)=0</formula>
    </cfRule>
  </conditionalFormatting>
  <conditionalFormatting sqref="F120">
    <cfRule type="expression" dxfId="55" priority="50">
      <formula>MOD(ROW(),2)=0</formula>
    </cfRule>
  </conditionalFormatting>
  <conditionalFormatting sqref="F121:F122">
    <cfRule type="expression" dxfId="54" priority="49">
      <formula>MOD(ROW(),2)=0</formula>
    </cfRule>
  </conditionalFormatting>
  <conditionalFormatting sqref="F123">
    <cfRule type="expression" dxfId="53" priority="40">
      <formula>MOD(ROW(),2)=0</formula>
    </cfRule>
  </conditionalFormatting>
  <conditionalFormatting sqref="F124">
    <cfRule type="expression" dxfId="52" priority="39">
      <formula>MOD(ROW(),2)=0</formula>
    </cfRule>
  </conditionalFormatting>
  <conditionalFormatting sqref="F125">
    <cfRule type="expression" dxfId="51" priority="38">
      <formula>MOD(ROW(),2)=0</formula>
    </cfRule>
  </conditionalFormatting>
  <conditionalFormatting sqref="F126">
    <cfRule type="expression" dxfId="50" priority="37">
      <formula>MOD(ROW(),2)=0</formula>
    </cfRule>
  </conditionalFormatting>
  <conditionalFormatting sqref="H123">
    <cfRule type="expression" dxfId="49" priority="36">
      <formula>MOD(ROW(),2)=0</formula>
    </cfRule>
  </conditionalFormatting>
  <conditionalFormatting sqref="H124">
    <cfRule type="expression" dxfId="48" priority="35">
      <formula>MOD(ROW(),2)=0</formula>
    </cfRule>
  </conditionalFormatting>
  <conditionalFormatting sqref="H125">
    <cfRule type="expression" dxfId="47" priority="34">
      <formula>MOD(ROW(),2)=0</formula>
    </cfRule>
  </conditionalFormatting>
  <conditionalFormatting sqref="H126">
    <cfRule type="expression" dxfId="46" priority="33">
      <formula>MOD(ROW(),2)=0</formula>
    </cfRule>
  </conditionalFormatting>
  <conditionalFormatting sqref="J123">
    <cfRule type="expression" dxfId="45" priority="32">
      <formula>MOD(ROW(),2)=0</formula>
    </cfRule>
  </conditionalFormatting>
  <conditionalFormatting sqref="J124">
    <cfRule type="expression" dxfId="44" priority="31">
      <formula>MOD(ROW(),2)=0</formula>
    </cfRule>
  </conditionalFormatting>
  <conditionalFormatting sqref="J125">
    <cfRule type="expression" dxfId="43" priority="30">
      <formula>MOD(ROW(),2)=0</formula>
    </cfRule>
  </conditionalFormatting>
  <conditionalFormatting sqref="J126">
    <cfRule type="expression" dxfId="42" priority="29">
      <formula>MOD(ROW(),2)=0</formula>
    </cfRule>
  </conditionalFormatting>
  <conditionalFormatting sqref="I4:I6 I10:I21">
    <cfRule type="expression" dxfId="41" priority="28">
      <formula>MOD(ROW(),2)=0</formula>
    </cfRule>
  </conditionalFormatting>
  <conditionalFormatting sqref="K4:K6 K10:K21">
    <cfRule type="expression" dxfId="40" priority="27">
      <formula>MOD(ROW(),2)=0</formula>
    </cfRule>
  </conditionalFormatting>
  <conditionalFormatting sqref="G29:G31">
    <cfRule type="expression" dxfId="39" priority="26">
      <formula>MOD(ROW(),2)=0</formula>
    </cfRule>
  </conditionalFormatting>
  <conditionalFormatting sqref="I29:I31">
    <cfRule type="expression" dxfId="38" priority="25">
      <formula>MOD(ROW(),2)=0</formula>
    </cfRule>
  </conditionalFormatting>
  <conditionalFormatting sqref="K29:K31">
    <cfRule type="expression" dxfId="37" priority="24">
      <formula>MOD(ROW(),2)=0</formula>
    </cfRule>
  </conditionalFormatting>
  <conditionalFormatting sqref="G43:G44">
    <cfRule type="expression" dxfId="36" priority="23">
      <formula>MOD(ROW(),2)=0</formula>
    </cfRule>
  </conditionalFormatting>
  <conditionalFormatting sqref="I43:I44">
    <cfRule type="expression" dxfId="35" priority="22">
      <formula>MOD(ROW(),2)=0</formula>
    </cfRule>
  </conditionalFormatting>
  <conditionalFormatting sqref="K43:K44">
    <cfRule type="expression" dxfId="34" priority="21">
      <formula>MOD(ROW(),2)=0</formula>
    </cfRule>
  </conditionalFormatting>
  <conditionalFormatting sqref="K55:K56">
    <cfRule type="expression" dxfId="33" priority="15">
      <formula>MOD(ROW(),2)=0</formula>
    </cfRule>
  </conditionalFormatting>
  <conditionalFormatting sqref="G45:G51">
    <cfRule type="expression" dxfId="32" priority="20">
      <formula>MOD(ROW(),2)=0</formula>
    </cfRule>
  </conditionalFormatting>
  <conditionalFormatting sqref="I48:I51">
    <cfRule type="expression" dxfId="31" priority="19">
      <formula>MOD(ROW(),2)=0</formula>
    </cfRule>
  </conditionalFormatting>
  <conditionalFormatting sqref="K48:K51">
    <cfRule type="expression" dxfId="30" priority="18">
      <formula>MOD(ROW(),2)=0</formula>
    </cfRule>
  </conditionalFormatting>
  <conditionalFormatting sqref="G55:G56">
    <cfRule type="expression" dxfId="29" priority="17">
      <formula>MOD(ROW(),2)=0</formula>
    </cfRule>
  </conditionalFormatting>
  <conditionalFormatting sqref="I55:I56">
    <cfRule type="expression" dxfId="28" priority="16">
      <formula>MOD(ROW(),2)=0</formula>
    </cfRule>
  </conditionalFormatting>
  <conditionalFormatting sqref="H45:H47">
    <cfRule type="expression" dxfId="27" priority="14">
      <formula>MOD(ROW(),2)=0</formula>
    </cfRule>
  </conditionalFormatting>
  <conditionalFormatting sqref="J45:J47">
    <cfRule type="expression" dxfId="26" priority="13">
      <formula>MOD(ROW(),2)=0</formula>
    </cfRule>
  </conditionalFormatting>
  <conditionalFormatting sqref="I45:I47">
    <cfRule type="expression" dxfId="25" priority="12">
      <formula>MOD(ROW(),2)=0</formula>
    </cfRule>
  </conditionalFormatting>
  <conditionalFormatting sqref="K45:K47">
    <cfRule type="expression" dxfId="24" priority="11">
      <formula>MOD(ROW(),2)=0</formula>
    </cfRule>
  </conditionalFormatting>
  <conditionalFormatting sqref="H118">
    <cfRule type="expression" dxfId="23" priority="10">
      <formula>MOD(ROW(),2)=0</formula>
    </cfRule>
  </conditionalFormatting>
  <conditionalFormatting sqref="H119">
    <cfRule type="expression" dxfId="22" priority="9">
      <formula>MOD(ROW(),2)=0</formula>
    </cfRule>
  </conditionalFormatting>
  <conditionalFormatting sqref="H120">
    <cfRule type="expression" dxfId="21" priority="8">
      <formula>MOD(ROW(),2)=0</formula>
    </cfRule>
  </conditionalFormatting>
  <conditionalFormatting sqref="H121:H122">
    <cfRule type="expression" dxfId="20" priority="7">
      <formula>MOD(ROW(),2)=0</formula>
    </cfRule>
  </conditionalFormatting>
  <conditionalFormatting sqref="J118">
    <cfRule type="expression" dxfId="19" priority="6">
      <formula>MOD(ROW(),2)=0</formula>
    </cfRule>
  </conditionalFormatting>
  <conditionalFormatting sqref="J119">
    <cfRule type="expression" dxfId="18" priority="5">
      <formula>MOD(ROW(),2)=0</formula>
    </cfRule>
  </conditionalFormatting>
  <conditionalFormatting sqref="J120">
    <cfRule type="expression" dxfId="17" priority="4">
      <formula>MOD(ROW(),2)=0</formula>
    </cfRule>
  </conditionalFormatting>
  <conditionalFormatting sqref="J121:J122">
    <cfRule type="expression" dxfId="16" priority="3">
      <formula>MOD(ROW(),2)=0</formula>
    </cfRule>
  </conditionalFormatting>
  <conditionalFormatting sqref="I7:I9">
    <cfRule type="expression" dxfId="15" priority="2">
      <formula>MOD(ROW(),2)=0</formula>
    </cfRule>
  </conditionalFormatting>
  <conditionalFormatting sqref="K7:K9">
    <cfRule type="expression" dxfId="14" priority="1">
      <formula>MOD(ROW(),2)=0</formula>
    </cfRule>
  </conditionalFormatting>
  <dataValidations xWindow="1055" yWindow="687" count="19">
    <dataValidation allowBlank="1" showErrorMessage="1" sqref="C6" xr:uid="{0C26E0EC-1C04-409F-A902-A12D7E479E9A}"/>
    <dataValidation type="list" showErrorMessage="1" errorTitle="Stopp å belägg!" error="Du kan bara fylla i de alternativ som finns. Annars blir det pannkaka." promptTitle="Om vet ej" prompt="LÄS PÅ!!" sqref="D62:D63 D106:D111 D104 D115:D116 D118:D126" xr:uid="{00000000-0002-0000-0100-000000000000}">
      <formula1>$W$4:$W$7</formula1>
    </dataValidation>
    <dataValidation type="list" allowBlank="1" showErrorMessage="1" errorTitle="Stopp å belägg!" error="Du kan bara fylla i de alternativ som finns. Annars blir det pannkaka." promptTitle="Om vet ej" prompt="LÄS PÅ!!" sqref="D60:E60 D75:D77 E115:E116 E93:E95 D47:D51 D15:D18 E43:E51 D81:E81 E103 E57:K57 E29:E31 E65:E67 D84:E85 D61 E4:E21 D45 E106:E111 E118:E126 E104:K104 E61:E63 E75:E78 E55:E56 D56" xr:uid="{00000000-0002-0000-0100-000001000000}">
      <formula1>$W$4:$W$7</formula1>
    </dataValidation>
    <dataValidation type="list" allowBlank="1" showInputMessage="1" showErrorMessage="1" sqref="D159:E163 D131:E139 D151:E153 D172:E173 D175:E177" xr:uid="{00000000-0002-0000-0100-000005000000}">
      <formula1>$W$4:$W$7</formula1>
    </dataValidation>
    <dataValidation type="list" allowBlank="1" showErrorMessage="1" errorTitle="Stopp å belägg!" error="Du kan bara fylla i de alternativ som finns. Annars blir det pannkaka." sqref="D4:D7 D29:D31 D10" xr:uid="{00000000-0002-0000-0100-000007000000}">
      <formula1>$W$4:$W$7</formula1>
    </dataValidation>
    <dataValidation type="list" allowBlank="1" showErrorMessage="1" errorTitle="Stopp å belägg!" error="Du kan bara fylla i de alternativ som finns. Annars blir det pannkaka." sqref="D14 D8:D9 D11:D12" xr:uid="{00000000-0002-0000-0100-000004000000}">
      <formula1>$W$9:$W$13</formula1>
    </dataValidation>
    <dataValidation type="list" allowBlank="1" showErrorMessage="1" errorTitle="Stopp å belägg!" error="Du kan bara fylla i de alternativ som finns. Annars blir det pannkaka." promptTitle="Om vet ej" prompt="LÄS PÅ!!" sqref="D13" xr:uid="{00000000-0002-0000-0100-000008000000}">
      <formula1>$W$9:$W$13</formula1>
    </dataValidation>
    <dataValidation type="list" allowBlank="1" showErrorMessage="1" errorTitle="Stopp å belägg!" error="Du kan bara fylla i de alternativ som finns. Annars blir det pannkaka." promptTitle="Om vet ej" prompt="LÄS PÅ!!" sqref="D21" xr:uid="{915C11B1-01EF-4659-93C5-E76323BD34DB}">
      <formula1>$W$4:$W$13</formula1>
    </dataValidation>
    <dataValidation type="list" allowBlank="1" showErrorMessage="1" errorTitle="Stopp å belägg!" error="Du kan bara fylla i de alternativ som finns. Annars blir det pannkaka." promptTitle="Om vet ej" prompt="LÄS PÅ!!" sqref="D84:D85" xr:uid="{00000000-0002-0000-0100-000002000000}">
      <formula1>$W$15:$W$18</formula1>
    </dataValidation>
    <dataValidation type="list" allowBlank="1" showInputMessage="1" showErrorMessage="1" sqref="K60:K63 I131:I139 K131:K139 I151:I153 K151:K153 G151:G153 K175:K177 I159:I163 K159:K163 G159:G163 I175:I177 K103 I103 G103 G84:G85 K84:K85 I65:I67 K93:K95 I93:I95 G93:G95 K106:K111 G175:G177 K65:K67 G65:G67 G131:G139 G60:G63 I60:I63 G81 I81 K81 I84:I85 I106:I111 G106:G111 I115:I116 K115:K116 G115:G116 K75:K78 G172:G173 I172:I173 K172:K173 G75:G78 I75:I78 K118:K126 G118:G126 I118:I126" xr:uid="{00000000-0002-0000-0100-000006000000}">
      <formula1>$W$21:$W$24</formula1>
    </dataValidation>
    <dataValidation type="list" allowBlank="1" showErrorMessage="1" errorTitle="Stopp å belägg!" error="Du kan bara fylla i de alternativ som finns. Annars blir det pannkaka." promptTitle="Om vet ej" prompt="LÄS PÅ!!" sqref="D65:D67" xr:uid="{5E7C011F-BEFE-4572-851E-45E6A6E55EDE}">
      <formula1>$W$15:$W$19</formula1>
    </dataValidation>
    <dataValidation type="list" allowBlank="1" showErrorMessage="1" errorTitle="Stopp å belägg!" error="Du kan bara fylla i de alternativ som finns. Annars blir det pannkaka." promptTitle="Om vet ej" prompt="LÄS PÅ!!" sqref="D44 D78 D93:D95 D103" xr:uid="{A95ADA1B-9D62-4112-945A-5AE18999A24F}">
      <formula1>$W$21:$W$25</formula1>
    </dataValidation>
    <dataValidation type="list" allowBlank="1" showErrorMessage="1" errorTitle="Stopp å belägg!" error="Du kan bara fylla i de alternativ som finns. Annars blir det pannkaka." promptTitle="Om vet ej" prompt="LÄS PÅ!!" sqref="D19" xr:uid="{5961FC5D-B0AD-4EFE-920B-8AB986F9B7F0}">
      <formula1>$W$34:$W$38</formula1>
    </dataValidation>
    <dataValidation type="list" allowBlank="1" showErrorMessage="1" errorTitle="Stopp å belägg!" error="Du kan bara fylla i de alternativ som finns. Annars blir det pannkaka." promptTitle="Om vet ej" prompt="LÄS PÅ!!" sqref="D20" xr:uid="{0D7018E4-6AB9-4E23-8B8B-EF6651E5E163}">
      <formula1>$W$40:$W$44</formula1>
    </dataValidation>
    <dataValidation type="list" allowBlank="1" showErrorMessage="1" errorTitle="Stopp å belägg!" error="Du kan bara fylla i de alternativ som finns. Annars blir det pannkaka." promptTitle="Om vet ej" prompt="LÄS PÅ!!" sqref="D43" xr:uid="{0AD8AC8B-9CAB-4205-9465-9A2DD052CC7E}">
      <formula1>$W$46:$W$51</formula1>
    </dataValidation>
    <dataValidation type="list" allowBlank="1" showErrorMessage="1" errorTitle="Stopp å belägg!" error="Du kan bara fylla i de alternativ som finns. Annars blir det pannkaka." promptTitle="Om vet ej" prompt="LÄS PÅ!!" sqref="F4:F21 J75:J78 H75:H78 F75:F78 J4:J21 F29:F31 H29:H31 J29:J31 F43:F51 H43:H51 F55:F56 H55:H56 J55:J56 J43:J51 H60:H63 F60:F63 F65:F67 H65:H67 J65:J67 H4:H21 H81 F81 J81 F84:F85 H84:H85 J84:J85 F93:F95 H93:H95 J93:J95 F103 H103 J103 F106:F111 H106:H111 J106:J111 F115:F116 H115:H116 J115:J116 J60:J63 J118:J126 F118:F126 H118:H126" xr:uid="{1F224AB0-EB9B-402A-9F46-E211A7B7E4A4}">
      <formula1>$W$53:$W$58</formula1>
    </dataValidation>
    <dataValidation type="list" allowBlank="1" showInputMessage="1" showErrorMessage="1" sqref="F131:F139 J175:J177 J172:J173 H172:H173 F172:F173 J131:J139 F151:F153 H151:H153 J151:J153 F159:F163 H159:H163 J159:J163 H131:H139 F175:F177 H175:H177" xr:uid="{39F390F4-8E44-494D-B7FD-824F45684089}">
      <formula1>$W$53:$W$58</formula1>
    </dataValidation>
    <dataValidation type="list" allowBlank="1" showInputMessage="1" showErrorMessage="1" sqref="G4:G21 K4:K21 I55:I56 G55:G56 G43:G51 I43:I51 K55:K56 K29:K31 I29:I31 G29:G31 I4:I21 K43:K51" xr:uid="{EBB51671-4D85-4098-AEA3-71A57B3EA108}">
      <formula1>$W$21:$W$25</formula1>
    </dataValidation>
    <dataValidation type="list" allowBlank="1" showErrorMessage="1" errorTitle="Stopp å belägg!" error="Du kan bara fylla i de alternativ som finns. Annars blir det pannkaka." promptTitle="Om vet ej" prompt="LÄS PÅ!!" sqref="D46 D55" xr:uid="{EB67049D-90EC-4EF6-950E-72497A86FECC}">
      <formula1>$W$28:$W$32</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BA255"/>
  <sheetViews>
    <sheetView tabSelected="1" zoomScale="70" zoomScaleNormal="70" workbookViewId="0">
      <selection activeCell="M9" sqref="M9:R9"/>
    </sheetView>
  </sheetViews>
  <sheetFormatPr defaultColWidth="8.81640625" defaultRowHeight="15.5" x14ac:dyDescent="0.35"/>
  <cols>
    <col min="1" max="1" width="2" style="27" customWidth="1"/>
    <col min="2" max="2" width="43.54296875" style="29" customWidth="1"/>
    <col min="3" max="3" width="20.453125" style="29" customWidth="1"/>
    <col min="4" max="6" width="18.54296875" style="29" customWidth="1"/>
    <col min="7" max="7" width="0.54296875" style="27" customWidth="1"/>
    <col min="8" max="10" width="18.54296875" style="27" customWidth="1"/>
    <col min="11" max="11" width="0.7265625" style="27" customWidth="1"/>
    <col min="12" max="12" width="8.81640625" style="27" customWidth="1"/>
    <col min="13" max="15" width="9.81640625" style="27" customWidth="1"/>
    <col min="16" max="18" width="11.7265625" style="27" bestFit="1" customWidth="1"/>
    <col min="19" max="31" width="8.81640625" style="27"/>
    <col min="32" max="32" width="16.54296875" style="27" bestFit="1" customWidth="1"/>
    <col min="33" max="38" width="8.81640625" style="27"/>
    <col min="39" max="40" width="8.81640625" style="29"/>
    <col min="41" max="41" width="14.54296875" style="29" bestFit="1" customWidth="1"/>
    <col min="42" max="43" width="8.81640625" style="29"/>
    <col min="44" max="44" width="18.7265625" style="29" bestFit="1" customWidth="1"/>
    <col min="45" max="46" width="8.81640625" style="29"/>
    <col min="47" max="47" width="19.453125" style="29" bestFit="1" customWidth="1"/>
    <col min="48" max="49" width="8.81640625" style="29"/>
    <col min="50" max="50" width="20.81640625" style="29" bestFit="1" customWidth="1"/>
    <col min="51" max="16384" width="8.81640625" style="29"/>
  </cols>
  <sheetData>
    <row r="1" spans="1:53" s="27" customFormat="1" ht="9" customHeight="1" x14ac:dyDescent="0.35">
      <c r="G1" s="28"/>
      <c r="K1" s="28"/>
      <c r="L1" s="28"/>
      <c r="M1" s="28"/>
    </row>
    <row r="2" spans="1:53" x14ac:dyDescent="0.35">
      <c r="B2" s="12" t="s">
        <v>79</v>
      </c>
      <c r="C2" s="227" t="s">
        <v>268</v>
      </c>
      <c r="D2" s="228"/>
      <c r="E2" s="228"/>
      <c r="F2" s="229"/>
      <c r="G2" s="9"/>
      <c r="K2" s="10"/>
      <c r="L2" s="10"/>
      <c r="M2" s="10"/>
    </row>
    <row r="3" spans="1:53" x14ac:dyDescent="0.35">
      <c r="B3" s="16" t="s">
        <v>80</v>
      </c>
      <c r="C3" s="231" t="s">
        <v>267</v>
      </c>
      <c r="D3" s="232"/>
      <c r="E3" s="232"/>
      <c r="F3" s="233"/>
      <c r="G3" s="11"/>
      <c r="K3" s="11"/>
      <c r="L3" s="11"/>
      <c r="M3" s="11"/>
    </row>
    <row r="4" spans="1:53" x14ac:dyDescent="0.35">
      <c r="B4" s="17" t="s">
        <v>81</v>
      </c>
      <c r="C4" s="231" t="s">
        <v>254</v>
      </c>
      <c r="D4" s="232"/>
      <c r="E4" s="232"/>
      <c r="F4" s="233"/>
      <c r="G4" s="11"/>
      <c r="K4" s="11"/>
      <c r="L4" s="11"/>
      <c r="M4" s="11"/>
    </row>
    <row r="5" spans="1:53" x14ac:dyDescent="0.35">
      <c r="B5" s="18" t="s">
        <v>82</v>
      </c>
      <c r="C5" s="231" t="s">
        <v>255</v>
      </c>
      <c r="D5" s="232"/>
      <c r="E5" s="232"/>
      <c r="F5" s="233"/>
      <c r="G5" s="11"/>
      <c r="K5" s="11"/>
      <c r="L5" s="11"/>
      <c r="M5" s="11"/>
    </row>
    <row r="6" spans="1:53" s="27" customFormat="1" ht="11.15" customHeight="1" x14ac:dyDescent="0.35">
      <c r="B6" s="30"/>
      <c r="C6" s="31"/>
      <c r="D6" s="32"/>
      <c r="E6" s="33"/>
      <c r="F6" s="33"/>
    </row>
    <row r="7" spans="1:53" ht="17.5" customHeight="1" x14ac:dyDescent="0.35">
      <c r="B7" s="34" t="s">
        <v>133</v>
      </c>
      <c r="C7" s="35" t="s">
        <v>49</v>
      </c>
      <c r="D7" s="36"/>
      <c r="E7" s="36"/>
      <c r="F7" s="36"/>
      <c r="G7" s="37"/>
      <c r="H7" s="37"/>
      <c r="I7" s="37"/>
      <c r="J7" s="37"/>
      <c r="K7" s="38"/>
      <c r="L7" s="28"/>
    </row>
    <row r="8" spans="1:53" ht="12" customHeight="1" x14ac:dyDescent="0.35">
      <c r="B8" s="39"/>
      <c r="C8" s="40"/>
      <c r="D8" s="40"/>
      <c r="E8" s="40"/>
      <c r="F8" s="40"/>
      <c r="G8" s="40"/>
      <c r="H8" s="40"/>
      <c r="I8" s="40"/>
      <c r="J8" s="40"/>
      <c r="K8" s="41"/>
      <c r="L8" s="28"/>
      <c r="M8" s="27" t="s">
        <v>56</v>
      </c>
      <c r="P8" s="27">
        <f>COUNTIF(Verktyg!F4:F177,$M8)</f>
        <v>171</v>
      </c>
      <c r="Q8" s="27">
        <f>COUNTIF(Verktyg!H4:H177,$M8)</f>
        <v>171</v>
      </c>
      <c r="R8" s="27">
        <f>COUNTIF(Verktyg!J4:J177,$M8)</f>
        <v>171</v>
      </c>
    </row>
    <row r="9" spans="1:53" ht="19.5" customHeight="1" x14ac:dyDescent="0.35">
      <c r="B9" s="42"/>
      <c r="D9" s="234" t="s">
        <v>44</v>
      </c>
      <c r="E9" s="234"/>
      <c r="F9" s="234"/>
      <c r="G9" s="28"/>
      <c r="H9" s="234" t="s">
        <v>132</v>
      </c>
      <c r="I9" s="234"/>
      <c r="J9" s="234"/>
      <c r="K9" s="43"/>
      <c r="L9" s="28"/>
      <c r="M9" s="230" t="s">
        <v>129</v>
      </c>
      <c r="N9" s="230"/>
      <c r="O9" s="230"/>
      <c r="P9" s="230"/>
      <c r="Q9" s="230"/>
      <c r="R9" s="230"/>
      <c r="S9" s="230" t="s">
        <v>73</v>
      </c>
      <c r="T9" s="230"/>
      <c r="U9" s="230"/>
      <c r="V9" s="230"/>
      <c r="W9" s="230"/>
      <c r="X9" s="230"/>
      <c r="Y9" s="230" t="s">
        <v>101</v>
      </c>
      <c r="Z9" s="230"/>
      <c r="AA9" s="230"/>
      <c r="AB9" s="230"/>
      <c r="AC9" s="230"/>
      <c r="AD9" s="230"/>
      <c r="AF9" s="230" t="s">
        <v>130</v>
      </c>
      <c r="AG9" s="230"/>
      <c r="AH9" s="230"/>
      <c r="AI9" s="230"/>
      <c r="AJ9" s="230"/>
      <c r="AK9" s="230"/>
    </row>
    <row r="10" spans="1:53" ht="81" customHeight="1" x14ac:dyDescent="0.35">
      <c r="B10" s="44" t="s">
        <v>92</v>
      </c>
      <c r="C10" s="187" t="s">
        <v>148</v>
      </c>
      <c r="D10" s="45" t="s">
        <v>80</v>
      </c>
      <c r="E10" s="46" t="s">
        <v>81</v>
      </c>
      <c r="F10" s="47" t="s">
        <v>82</v>
      </c>
      <c r="G10" s="37"/>
      <c r="H10" s="48" t="s">
        <v>124</v>
      </c>
      <c r="I10" s="46" t="s">
        <v>126</v>
      </c>
      <c r="J10" s="47" t="s">
        <v>125</v>
      </c>
      <c r="K10" s="49"/>
      <c r="L10" s="28"/>
      <c r="M10" s="50" t="s">
        <v>80</v>
      </c>
      <c r="N10" s="51" t="s">
        <v>81</v>
      </c>
      <c r="O10" s="52" t="s">
        <v>82</v>
      </c>
      <c r="P10" s="50" t="s">
        <v>80</v>
      </c>
      <c r="Q10" s="51" t="s">
        <v>81</v>
      </c>
      <c r="R10" s="52" t="s">
        <v>82</v>
      </c>
      <c r="S10" s="50" t="s">
        <v>80</v>
      </c>
      <c r="T10" s="51" t="s">
        <v>81</v>
      </c>
      <c r="U10" s="52" t="s">
        <v>82</v>
      </c>
      <c r="V10" s="50" t="s">
        <v>80</v>
      </c>
      <c r="W10" s="51" t="s">
        <v>81</v>
      </c>
      <c r="X10" s="52" t="s">
        <v>82</v>
      </c>
      <c r="Y10" s="50" t="s">
        <v>80</v>
      </c>
      <c r="Z10" s="51" t="s">
        <v>81</v>
      </c>
      <c r="AA10" s="52" t="s">
        <v>82</v>
      </c>
      <c r="AB10" s="50" t="s">
        <v>80</v>
      </c>
      <c r="AC10" s="51" t="s">
        <v>81</v>
      </c>
      <c r="AD10" s="52" t="s">
        <v>82</v>
      </c>
      <c r="AF10" s="50" t="s">
        <v>80</v>
      </c>
      <c r="AG10" s="51" t="s">
        <v>81</v>
      </c>
      <c r="AH10" s="52" t="s">
        <v>82</v>
      </c>
      <c r="AI10" s="50" t="s">
        <v>80</v>
      </c>
      <c r="AJ10" s="51" t="s">
        <v>81</v>
      </c>
      <c r="AK10" s="52" t="s">
        <v>82</v>
      </c>
      <c r="AL10" s="50" t="s">
        <v>80</v>
      </c>
      <c r="AM10" s="51" t="s">
        <v>81</v>
      </c>
      <c r="AN10" s="52" t="s">
        <v>82</v>
      </c>
      <c r="AO10" s="29" t="s">
        <v>250</v>
      </c>
      <c r="AR10" s="29" t="s">
        <v>252</v>
      </c>
      <c r="AU10" s="29" t="s">
        <v>253</v>
      </c>
      <c r="AX10" s="29" t="s">
        <v>251</v>
      </c>
      <c r="BA10" s="29" t="s">
        <v>272</v>
      </c>
    </row>
    <row r="11" spans="1:53" ht="16" x14ac:dyDescent="0.35">
      <c r="A11" s="43"/>
      <c r="B11" s="53" t="s">
        <v>61</v>
      </c>
      <c r="C11" s="139">
        <f>'Sammanställning kategorivis'!N4</f>
        <v>0</v>
      </c>
      <c r="D11" s="146" t="str">
        <f>IF('Sammanställning kategorivis'!O4&lt;=-0.4,"MYCKET NEGATIV",IF('Sammanställning kategorivis'!O4&lt;-0.2,"NEGATIV",IF('Sammanställning kategorivis'!O4&lt;0,"VISS NEGATIV",IF('Sammanställning kategorivis'!O4=0,"-",IF('Sammanställning kategorivis'!O4&gt;0.4,"MYCKET POSITIV",IF('Sammanställning kategorivis'!O4&gt;0.2,"POSITIV",IF('Sammanställning kategorivis'!O4&gt;0,"VISS POSITIV")))))))</f>
        <v>-</v>
      </c>
      <c r="E11" s="146" t="str">
        <f>IF('Sammanställning kategorivis'!Q4&lt;=-0.4,"MYCKET NEGATIV",IF('Sammanställning kategorivis'!Q4&lt;-0.2,"NEGATIV",IF('Sammanställning kategorivis'!Q4&lt;0,"VISS NEGATIV",IF('Sammanställning kategorivis'!Q4=0,"-",IF('Sammanställning kategorivis'!Q4&gt;0.4,"MYCKET POSITIV",IF('Sammanställning kategorivis'!Q4&gt;0.2,"POSITIV",IF('Sammanställning kategorivis'!Q4&gt;0,"VISS POSITIV")))))))</f>
        <v>-</v>
      </c>
      <c r="F11" s="146" t="str">
        <f>IF('Sammanställning kategorivis'!S4&lt;=-0.4,"MYCKET NEGATIV",IF('Sammanställning kategorivis'!S4&lt;-0.2,"NEGATIV",IF('Sammanställning kategorivis'!S4&lt;0,"VISS NEGATIV",IF('Sammanställning kategorivis'!S4=0,"-",IF('Sammanställning kategorivis'!S4&gt;0.4,"MYCKET POSITIV",IF('Sammanställning kategorivis'!S4&gt;0.2,"POSITIV",IF('Sammanställning kategorivis'!S4&gt;0,"VISS POSITIV")))))))</f>
        <v>-</v>
      </c>
      <c r="G11" s="28"/>
      <c r="H11" s="146" t="str">
        <f>IF('Sammanställning kategorivis'!P4=0,"-",IF('Sammanställning kategorivis'!P4&gt;0.4,"MYCKET POSITIV",IF('Sammanställning kategorivis'!P4&gt;0.2,"POSITIV",IF('Sammanställning kategorivis'!P4&gt;0,"VISS POSITIV"))))</f>
        <v>-</v>
      </c>
      <c r="I11" s="146" t="str">
        <f>IF('Sammanställning kategorivis'!R4=0,"-",IF('Sammanställning kategorivis'!R4&gt;0.4,"MYCKET POSITIV",IF('Sammanställning kategorivis'!R4&gt;0.2,"POSITIV",IF('Sammanställning kategorivis'!R4&gt;0,"VISS POSITIV"))))</f>
        <v>-</v>
      </c>
      <c r="J11" s="146" t="str">
        <f>IF('Sammanställning kategorivis'!T4=0,"-",IF('Sammanställning kategorivis'!T4&gt;0.4,"MYCKET POSITIV",IF('Sammanställning kategorivis'!T4&gt;0.2,"POSITIV",IF('Sammanställning kategorivis'!T4&gt;0,"VISS POSITIV"))))</f>
        <v>-</v>
      </c>
      <c r="K11" s="43"/>
      <c r="L11" s="28"/>
      <c r="M11" s="138">
        <f>VLOOKUP(D11,$AO$11:$AP$17,2,FALSE)</f>
        <v>0</v>
      </c>
      <c r="N11" s="138">
        <f t="shared" ref="N11:O26" si="0">VLOOKUP(E11,$AO$11:$AP$17,2,FALSE)</f>
        <v>0</v>
      </c>
      <c r="O11" s="138">
        <f t="shared" si="0"/>
        <v>0</v>
      </c>
      <c r="P11" s="138">
        <f>IF(P$8=171,0,IF($C11+M11&gt;0,$C11+M11,0))</f>
        <v>0</v>
      </c>
      <c r="Q11" s="138">
        <f t="shared" ref="Q11:R26" si="1">IF(Q$8=171,0,IF($C11+N11&gt;0,$C11+N11,0))</f>
        <v>0</v>
      </c>
      <c r="R11" s="138">
        <f t="shared" si="1"/>
        <v>0</v>
      </c>
      <c r="S11" s="138">
        <f>VLOOKUP(D11,$AR$11:$AS$17,2,FALSE)</f>
        <v>0</v>
      </c>
      <c r="T11" s="138">
        <f>VLOOKUP(E11,$AR$11:$AS$17,2,FALSE)</f>
        <v>0</v>
      </c>
      <c r="U11" s="138">
        <f>VLOOKUP(F11,$AR$11:$AS$17,2,FALSE)</f>
        <v>0</v>
      </c>
      <c r="V11" s="138">
        <f>IF($C11+S11&gt;0, $C11+S11,0)</f>
        <v>0</v>
      </c>
      <c r="W11" s="138">
        <f t="shared" ref="W11:X26" si="2">IF($C11+T11&gt;0, $C11+T11,0)</f>
        <v>0</v>
      </c>
      <c r="X11" s="138">
        <f t="shared" si="2"/>
        <v>0</v>
      </c>
      <c r="Y11" s="138">
        <f>VLOOKUP(D11,$AU$11:$AV$17,2,FALSE)</f>
        <v>0</v>
      </c>
      <c r="Z11" s="138">
        <f t="shared" ref="Z11:AA11" si="3">VLOOKUP(E11,$AU$11:$AV$17,2,FALSE)</f>
        <v>0</v>
      </c>
      <c r="AA11" s="138">
        <f t="shared" si="3"/>
        <v>0</v>
      </c>
      <c r="AB11" s="138">
        <f>IF($C11+Y11&gt;0, $C11+Y11,0)</f>
        <v>0</v>
      </c>
      <c r="AC11" s="138">
        <f t="shared" ref="AC11:AD26" si="4">IF($C11+Z11&gt;0, $C11+Z11,0)</f>
        <v>0</v>
      </c>
      <c r="AD11" s="138">
        <f t="shared" si="4"/>
        <v>0</v>
      </c>
      <c r="AF11" s="138">
        <f>VLOOKUP(H11,$AX$14:$AY$17,2,FALSE)</f>
        <v>0</v>
      </c>
      <c r="AG11" s="138">
        <f>VLOOKUP(I11,$AX$14:$AY$17,2,FALSE)</f>
        <v>0</v>
      </c>
      <c r="AH11" s="138">
        <f>VLOOKUP(J11,$AX$14:$AY$17,2,FALSE)</f>
        <v>0</v>
      </c>
      <c r="AI11" s="138">
        <f>IF(M11+AF11&lt;0,M11+AF11,0)</f>
        <v>0</v>
      </c>
      <c r="AJ11" s="138">
        <f>IF(N11+AG11&lt;0,N11+AG11,0)</f>
        <v>0</v>
      </c>
      <c r="AK11" s="138">
        <f>IF(O11+AH11&lt;0,O11+AH11,0)</f>
        <v>0</v>
      </c>
      <c r="AL11" s="138">
        <f>IF(M11+AF11&gt;0,IF(M11+AF11&gt;0.3,0.3,M11+AF11),0)</f>
        <v>0</v>
      </c>
      <c r="AM11" s="138">
        <f>IF(N11+AG11&gt;0,IF(N11+AG11&gt;0.3,0.3,N11+AG11),0)</f>
        <v>0</v>
      </c>
      <c r="AN11" s="138">
        <f>IF(O11+AH11&gt;0,IF(O11+AH11&gt;0.3,0.3,O11+AH11),0)</f>
        <v>0</v>
      </c>
      <c r="AO11" s="29" t="s">
        <v>86</v>
      </c>
      <c r="AP11" s="29">
        <v>-0.3</v>
      </c>
      <c r="AR11" s="29" t="s">
        <v>86</v>
      </c>
      <c r="AS11" s="29">
        <v>0</v>
      </c>
      <c r="AU11" s="29" t="s">
        <v>86</v>
      </c>
      <c r="AV11" s="29">
        <v>-0.3</v>
      </c>
    </row>
    <row r="12" spans="1:53" ht="16" x14ac:dyDescent="0.35">
      <c r="A12" s="43"/>
      <c r="B12" s="53" t="s">
        <v>64</v>
      </c>
      <c r="C12" s="139">
        <f>'Sammanställning kategorivis'!N5</f>
        <v>0</v>
      </c>
      <c r="D12" s="146" t="str">
        <f>IF('Sammanställning kategorivis'!O5&lt;=-0.4,"MYCKET NEGATIV",IF('Sammanställning kategorivis'!O5&lt;-0.2,"NEGATIV",IF('Sammanställning kategorivis'!O5&lt;0,"VISS NEGATIV",IF('Sammanställning kategorivis'!O5=0,"-",IF('Sammanställning kategorivis'!O5&gt;0.4,"MYCKET POSITIV",IF('Sammanställning kategorivis'!O5&gt;0.2,"POSITIV",IF('Sammanställning kategorivis'!O5&gt;0,"VISS POSITIV")))))))</f>
        <v>-</v>
      </c>
      <c r="E12" s="146" t="str">
        <f>IF('Sammanställning kategorivis'!Q5&lt;=-0.4,"MYCKET NEGATIV",IF('Sammanställning kategorivis'!Q5&lt;-0.2,"NEGATIV",IF('Sammanställning kategorivis'!Q5&lt;0,"VISS NEGATIV",IF('Sammanställning kategorivis'!Q5=0,"-",IF('Sammanställning kategorivis'!Q5&gt;0.4,"MYCKET POSITIV",IF('Sammanställning kategorivis'!Q5&gt;0.2,"POSITIV",IF('Sammanställning kategorivis'!Q5&gt;0,"VISS POSITIV")))))))</f>
        <v>-</v>
      </c>
      <c r="F12" s="146" t="str">
        <f>IF('Sammanställning kategorivis'!S5&lt;=-0.4,"MYCKET NEGATIV",IF('Sammanställning kategorivis'!S5&lt;-0.2,"NEGATIV",IF('Sammanställning kategorivis'!S5&lt;0,"VISS NEGATIV",IF('Sammanställning kategorivis'!S5=0,"-",IF('Sammanställning kategorivis'!S5&gt;0.4,"MYCKET POSITIV",IF('Sammanställning kategorivis'!S5&gt;0.2,"POSITIV",IF('Sammanställning kategorivis'!S5&gt;0,"VISS POSITIV")))))))</f>
        <v>-</v>
      </c>
      <c r="G12" s="28"/>
      <c r="H12" s="146" t="str">
        <f>IF('Sammanställning kategorivis'!P5=0,"-",IF('Sammanställning kategorivis'!P5&gt;0.4,"MYCKET POSITIV",IF('Sammanställning kategorivis'!P5&gt;0.2,"POSITIV",IF('Sammanställning kategorivis'!P5&gt;0,"VISS POSITIV"))))</f>
        <v>-</v>
      </c>
      <c r="I12" s="146" t="str">
        <f>IF('Sammanställning kategorivis'!R5=0,"-",IF('Sammanställning kategorivis'!R5&gt;0.4,"MYCKET POSITIV",IF('Sammanställning kategorivis'!R5&gt;0.2,"POSITIV",IF('Sammanställning kategorivis'!R5&gt;0,"VISS POSITIV"))))</f>
        <v>-</v>
      </c>
      <c r="J12" s="146" t="str">
        <f>IF('Sammanställning kategorivis'!T5=0,"-",IF('Sammanställning kategorivis'!T5&gt;0.4,"MYCKET POSITIV",IF('Sammanställning kategorivis'!T5&gt;0.2,"POSITIV",IF('Sammanställning kategorivis'!T5&gt;0,"VISS POSITIV"))))</f>
        <v>-</v>
      </c>
      <c r="K12" s="43"/>
      <c r="L12" s="28"/>
      <c r="M12" s="138">
        <f t="shared" ref="M12:O32" si="5">VLOOKUP(D12,$AO$11:$AP$17,2,FALSE)</f>
        <v>0</v>
      </c>
      <c r="N12" s="138">
        <f t="shared" si="0"/>
        <v>0</v>
      </c>
      <c r="O12" s="138">
        <f t="shared" si="0"/>
        <v>0</v>
      </c>
      <c r="P12" s="138">
        <f t="shared" ref="P12:R32" si="6">IF(P$8=171,0,IF($C12+M12&gt;0,$C12+M12,0))</f>
        <v>0</v>
      </c>
      <c r="Q12" s="138">
        <f t="shared" si="1"/>
        <v>0</v>
      </c>
      <c r="R12" s="138">
        <f t="shared" si="1"/>
        <v>0</v>
      </c>
      <c r="S12" s="138">
        <f t="shared" ref="S12:S32" si="7">VLOOKUP(D12,$AR$11:$AS$17,2,FALSE)</f>
        <v>0</v>
      </c>
      <c r="T12" s="138">
        <f t="shared" ref="T12:T32" si="8">VLOOKUP(E12,$AR$11:$AS$17,2,FALSE)</f>
        <v>0</v>
      </c>
      <c r="U12" s="138">
        <f t="shared" ref="U12:U32" si="9">VLOOKUP(F12,$AR$11:$AS$17,2,FALSE)</f>
        <v>0</v>
      </c>
      <c r="V12" s="138">
        <f t="shared" ref="V12:X32" si="10">IF($C12+S12&gt;0, $C12+S12,0)</f>
        <v>0</v>
      </c>
      <c r="W12" s="138">
        <f t="shared" si="2"/>
        <v>0</v>
      </c>
      <c r="X12" s="138">
        <f t="shared" si="2"/>
        <v>0</v>
      </c>
      <c r="Y12" s="138">
        <f t="shared" ref="Y12:Y32" si="11">VLOOKUP(D12,$AU$11:$AV$17,2,FALSE)</f>
        <v>0</v>
      </c>
      <c r="Z12" s="138">
        <f t="shared" ref="Z12:Z32" si="12">VLOOKUP(E12,$AU$11:$AV$17,2,FALSE)</f>
        <v>0</v>
      </c>
      <c r="AA12" s="138">
        <f t="shared" ref="AA12:AA32" si="13">VLOOKUP(F12,$AU$11:$AV$17,2,FALSE)</f>
        <v>0</v>
      </c>
      <c r="AB12" s="138">
        <f t="shared" ref="AB12:AD32" si="14">IF($C12+Y12&gt;0, $C12+Y12,0)</f>
        <v>0</v>
      </c>
      <c r="AC12" s="138">
        <f t="shared" si="4"/>
        <v>0</v>
      </c>
      <c r="AD12" s="138">
        <f t="shared" si="4"/>
        <v>0</v>
      </c>
      <c r="AF12" s="138">
        <f t="shared" ref="AF12:AF32" si="15">VLOOKUP(H12,$AX$14:$AY$17,2,FALSE)</f>
        <v>0</v>
      </c>
      <c r="AG12" s="138">
        <f t="shared" ref="AG12:AG32" si="16">VLOOKUP(I12,$AX$14:$AY$17,2,FALSE)</f>
        <v>0</v>
      </c>
      <c r="AH12" s="138">
        <f t="shared" ref="AH12:AH32" si="17">VLOOKUP(J12,$AX$14:$AY$17,2,FALSE)</f>
        <v>0</v>
      </c>
      <c r="AI12" s="138">
        <f t="shared" ref="AI12:AI32" si="18">IF(M12+AF12&lt;0,M12+AF12,0)</f>
        <v>0</v>
      </c>
      <c r="AJ12" s="138">
        <f t="shared" ref="AJ12:AJ32" si="19">IF(N12+AG12&lt;0,N12+AG12,0)</f>
        <v>0</v>
      </c>
      <c r="AK12" s="138">
        <f t="shared" ref="AK12:AK32" si="20">IF(O12+AH12&lt;0,O12+AH12,0)</f>
        <v>0</v>
      </c>
      <c r="AL12" s="138">
        <f t="shared" ref="AL12:AL32" si="21">IF(M12+AF12&gt;0,IF(M12+AF12&gt;0.3,0.3,M12+AF12),0)</f>
        <v>0</v>
      </c>
      <c r="AM12" s="138">
        <f t="shared" ref="AM12:AM32" si="22">IF(N12+AG12&gt;0,IF(N12+AG12&gt;0.3,0.3,N12+AG12),0)</f>
        <v>0</v>
      </c>
      <c r="AN12" s="138">
        <f t="shared" ref="AN12:AN32" si="23">IF(O12+AH12&gt;0,IF(O12+AH12&gt;0.3,0.3,O12+AH12),0)</f>
        <v>0</v>
      </c>
      <c r="AO12" s="29" t="s">
        <v>83</v>
      </c>
      <c r="AP12" s="29">
        <v>-0.2</v>
      </c>
      <c r="AR12" s="29" t="s">
        <v>83</v>
      </c>
      <c r="AS12" s="29">
        <v>0</v>
      </c>
      <c r="AU12" s="29" t="s">
        <v>83</v>
      </c>
      <c r="AV12" s="29">
        <v>-0.2</v>
      </c>
    </row>
    <row r="13" spans="1:53" ht="16" x14ac:dyDescent="0.35">
      <c r="A13" s="43"/>
      <c r="B13" s="53" t="s">
        <v>135</v>
      </c>
      <c r="C13" s="139">
        <f>'Sammanställning kategorivis'!N6</f>
        <v>0</v>
      </c>
      <c r="D13" s="146" t="str">
        <f>IF('Sammanställning kategorivis'!O6&lt;=-0.4,"MYCKET NEGATIV",IF('Sammanställning kategorivis'!O6&lt;-0.2,"NEGATIV",IF('Sammanställning kategorivis'!O6&lt;0,"VISS NEGATIV",IF('Sammanställning kategorivis'!O6=0,"-",IF('Sammanställning kategorivis'!O6&gt;0.4,"MYCKET POSITIV",IF('Sammanställning kategorivis'!O6&gt;0.2,"POSITIV",IF('Sammanställning kategorivis'!O6&gt;0,"VISS POSITIV")))))))</f>
        <v>-</v>
      </c>
      <c r="E13" s="146" t="str">
        <f>IF('Sammanställning kategorivis'!Q6&lt;=-0.4,"MYCKET NEGATIV",IF('Sammanställning kategorivis'!Q6&lt;-0.2,"NEGATIV",IF('Sammanställning kategorivis'!Q6&lt;0,"VISS NEGATIV",IF('Sammanställning kategorivis'!Q6=0,"-",IF('Sammanställning kategorivis'!Q6&gt;0.4,"MYCKET POSITIV",IF('Sammanställning kategorivis'!Q6&gt;0.2,"POSITIV",IF('Sammanställning kategorivis'!Q6&gt;0,"VISS POSITIV")))))))</f>
        <v>-</v>
      </c>
      <c r="F13" s="146" t="str">
        <f>IF('Sammanställning kategorivis'!S6&lt;=-0.4,"MYCKET NEGATIV",IF('Sammanställning kategorivis'!S6&lt;-0.2,"NEGATIV",IF('Sammanställning kategorivis'!S6&lt;0,"VISS NEGATIV",IF('Sammanställning kategorivis'!S6=0,"-",IF('Sammanställning kategorivis'!S6&gt;0.4,"MYCKET POSITIV",IF('Sammanställning kategorivis'!S6&gt;0.2,"POSITIV",IF('Sammanställning kategorivis'!S6&gt;0,"VISS POSITIV")))))))</f>
        <v>-</v>
      </c>
      <c r="G13" s="28"/>
      <c r="H13" s="146" t="str">
        <f>IF('Sammanställning kategorivis'!P6=0,"-",IF('Sammanställning kategorivis'!P6&gt;0.4,"MYCKET POSITIV",IF('Sammanställning kategorivis'!P6&gt;0.2,"POSITIV",IF('Sammanställning kategorivis'!P6&gt;0,"VISS POSITIV"))))</f>
        <v>-</v>
      </c>
      <c r="I13" s="146" t="str">
        <f>IF('Sammanställning kategorivis'!R6=0,"-",IF('Sammanställning kategorivis'!R6&gt;0.4,"MYCKET POSITIV",IF('Sammanställning kategorivis'!R6&gt;0.2,"POSITIV",IF('Sammanställning kategorivis'!R6&gt;0,"VISS POSITIV"))))</f>
        <v>-</v>
      </c>
      <c r="J13" s="146" t="str">
        <f>IF('Sammanställning kategorivis'!T6=0,"-",IF('Sammanställning kategorivis'!T6&gt;0.4,"MYCKET POSITIV",IF('Sammanställning kategorivis'!T6&gt;0.2,"POSITIV",IF('Sammanställning kategorivis'!T6&gt;0,"VISS POSITIV"))))</f>
        <v>-</v>
      </c>
      <c r="K13" s="43"/>
      <c r="L13" s="28"/>
      <c r="M13" s="138">
        <f t="shared" si="5"/>
        <v>0</v>
      </c>
      <c r="N13" s="138">
        <f t="shared" si="0"/>
        <v>0</v>
      </c>
      <c r="O13" s="138">
        <f t="shared" si="0"/>
        <v>0</v>
      </c>
      <c r="P13" s="138">
        <f t="shared" si="6"/>
        <v>0</v>
      </c>
      <c r="Q13" s="138">
        <f t="shared" si="1"/>
        <v>0</v>
      </c>
      <c r="R13" s="138">
        <f t="shared" si="1"/>
        <v>0</v>
      </c>
      <c r="S13" s="138">
        <f t="shared" si="7"/>
        <v>0</v>
      </c>
      <c r="T13" s="138">
        <f t="shared" si="8"/>
        <v>0</v>
      </c>
      <c r="U13" s="138">
        <f t="shared" si="9"/>
        <v>0</v>
      </c>
      <c r="V13" s="138">
        <f t="shared" si="10"/>
        <v>0</v>
      </c>
      <c r="W13" s="138">
        <f t="shared" si="2"/>
        <v>0</v>
      </c>
      <c r="X13" s="138">
        <f t="shared" si="2"/>
        <v>0</v>
      </c>
      <c r="Y13" s="138">
        <f t="shared" si="11"/>
        <v>0</v>
      </c>
      <c r="Z13" s="138">
        <f t="shared" si="12"/>
        <v>0</v>
      </c>
      <c r="AA13" s="138">
        <f t="shared" si="13"/>
        <v>0</v>
      </c>
      <c r="AB13" s="138">
        <f t="shared" si="14"/>
        <v>0</v>
      </c>
      <c r="AC13" s="138">
        <f t="shared" si="4"/>
        <v>0</v>
      </c>
      <c r="AD13" s="138">
        <f t="shared" si="4"/>
        <v>0</v>
      </c>
      <c r="AF13" s="138">
        <f t="shared" si="15"/>
        <v>0</v>
      </c>
      <c r="AG13" s="138">
        <f t="shared" si="16"/>
        <v>0</v>
      </c>
      <c r="AH13" s="138">
        <f t="shared" si="17"/>
        <v>0</v>
      </c>
      <c r="AI13" s="138">
        <f t="shared" si="18"/>
        <v>0</v>
      </c>
      <c r="AJ13" s="138">
        <f t="shared" si="19"/>
        <v>0</v>
      </c>
      <c r="AK13" s="138">
        <f t="shared" si="20"/>
        <v>0</v>
      </c>
      <c r="AL13" s="138">
        <f t="shared" si="21"/>
        <v>0</v>
      </c>
      <c r="AM13" s="138">
        <f t="shared" si="22"/>
        <v>0</v>
      </c>
      <c r="AN13" s="138">
        <f t="shared" si="23"/>
        <v>0</v>
      </c>
      <c r="AO13" s="29" t="s">
        <v>87</v>
      </c>
      <c r="AP13" s="29">
        <v>-0.1</v>
      </c>
      <c r="AR13" s="29" t="s">
        <v>87</v>
      </c>
      <c r="AS13" s="29">
        <v>0</v>
      </c>
      <c r="AU13" s="29" t="s">
        <v>87</v>
      </c>
      <c r="AV13" s="29">
        <v>-0.1</v>
      </c>
    </row>
    <row r="14" spans="1:53" ht="16" x14ac:dyDescent="0.35">
      <c r="A14" s="43"/>
      <c r="B14" s="53" t="s">
        <v>62</v>
      </c>
      <c r="C14" s="139">
        <f>'Sammanställning kategorivis'!N7</f>
        <v>0</v>
      </c>
      <c r="D14" s="146" t="str">
        <f>IF('Sammanställning kategorivis'!O7&lt;=-0.4,"MYCKET NEGATIV",IF('Sammanställning kategorivis'!O7&lt;-0.2,"NEGATIV",IF('Sammanställning kategorivis'!O7&lt;0,"VISS NEGATIV",IF('Sammanställning kategorivis'!O7=0,"-",IF('Sammanställning kategorivis'!O7&gt;0.4,"MYCKET POSITIV",IF('Sammanställning kategorivis'!O7&gt;0.2,"POSITIV",IF('Sammanställning kategorivis'!O7&gt;0,"VISS POSITIV")))))))</f>
        <v>-</v>
      </c>
      <c r="E14" s="146" t="str">
        <f>IF('Sammanställning kategorivis'!Q7&lt;=-0.4,"MYCKET NEGATIV",IF('Sammanställning kategorivis'!Q7&lt;-0.2,"NEGATIV",IF('Sammanställning kategorivis'!Q7&lt;0,"VISS NEGATIV",IF('Sammanställning kategorivis'!Q7=0,"-",IF('Sammanställning kategorivis'!Q7&gt;0.4,"MYCKET POSITIV",IF('Sammanställning kategorivis'!Q7&gt;0.2,"POSITIV",IF('Sammanställning kategorivis'!Q7&gt;0,"VISS POSITIV")))))))</f>
        <v>-</v>
      </c>
      <c r="F14" s="146" t="str">
        <f>IF('Sammanställning kategorivis'!S7&lt;=-0.4,"MYCKET NEGATIV",IF('Sammanställning kategorivis'!S7&lt;-0.2,"NEGATIV",IF('Sammanställning kategorivis'!S7&lt;0,"VISS NEGATIV",IF('Sammanställning kategorivis'!S7=0,"-",IF('Sammanställning kategorivis'!S7&gt;0.4,"MYCKET POSITIV",IF('Sammanställning kategorivis'!S7&gt;0.2,"POSITIV",IF('Sammanställning kategorivis'!S7&gt;0,"VISS POSITIV")))))))</f>
        <v>-</v>
      </c>
      <c r="G14" s="28"/>
      <c r="H14" s="146" t="str">
        <f>IF('Sammanställning kategorivis'!P7=0,"-",IF('Sammanställning kategorivis'!P7&gt;0.4,"MYCKET POSITIV",IF('Sammanställning kategorivis'!P7&gt;0.2,"POSITIV",IF('Sammanställning kategorivis'!P7&gt;0,"VISS POSITIV"))))</f>
        <v>-</v>
      </c>
      <c r="I14" s="146" t="str">
        <f>IF('Sammanställning kategorivis'!R7=0,"-",IF('Sammanställning kategorivis'!R7&gt;0.4,"MYCKET POSITIV",IF('Sammanställning kategorivis'!R7&gt;0.2,"POSITIV",IF('Sammanställning kategorivis'!R7&gt;0,"VISS POSITIV"))))</f>
        <v>-</v>
      </c>
      <c r="J14" s="146" t="str">
        <f>IF('Sammanställning kategorivis'!T7=0,"-",IF('Sammanställning kategorivis'!T7&gt;0.4,"MYCKET POSITIV",IF('Sammanställning kategorivis'!T7&gt;0.2,"POSITIV",IF('Sammanställning kategorivis'!T7&gt;0,"VISS POSITIV"))))</f>
        <v>-</v>
      </c>
      <c r="K14" s="43"/>
      <c r="L14" s="28"/>
      <c r="M14" s="138">
        <f t="shared" si="5"/>
        <v>0</v>
      </c>
      <c r="N14" s="138">
        <f t="shared" si="0"/>
        <v>0</v>
      </c>
      <c r="O14" s="138">
        <f t="shared" si="0"/>
        <v>0</v>
      </c>
      <c r="P14" s="138">
        <f t="shared" si="6"/>
        <v>0</v>
      </c>
      <c r="Q14" s="138">
        <f t="shared" si="1"/>
        <v>0</v>
      </c>
      <c r="R14" s="138">
        <f t="shared" si="1"/>
        <v>0</v>
      </c>
      <c r="S14" s="138">
        <f t="shared" si="7"/>
        <v>0</v>
      </c>
      <c r="T14" s="138">
        <f t="shared" si="8"/>
        <v>0</v>
      </c>
      <c r="U14" s="138">
        <f t="shared" si="9"/>
        <v>0</v>
      </c>
      <c r="V14" s="138">
        <f t="shared" si="10"/>
        <v>0</v>
      </c>
      <c r="W14" s="138">
        <f t="shared" si="2"/>
        <v>0</v>
      </c>
      <c r="X14" s="138">
        <f t="shared" si="2"/>
        <v>0</v>
      </c>
      <c r="Y14" s="138">
        <f t="shared" si="11"/>
        <v>0</v>
      </c>
      <c r="Z14" s="138">
        <f t="shared" si="12"/>
        <v>0</v>
      </c>
      <c r="AA14" s="138">
        <f t="shared" si="13"/>
        <v>0</v>
      </c>
      <c r="AB14" s="138">
        <f t="shared" si="14"/>
        <v>0</v>
      </c>
      <c r="AC14" s="138">
        <f t="shared" si="4"/>
        <v>0</v>
      </c>
      <c r="AD14" s="138">
        <f t="shared" si="4"/>
        <v>0</v>
      </c>
      <c r="AF14" s="138">
        <f t="shared" si="15"/>
        <v>0</v>
      </c>
      <c r="AG14" s="138">
        <f t="shared" si="16"/>
        <v>0</v>
      </c>
      <c r="AH14" s="138">
        <f t="shared" si="17"/>
        <v>0</v>
      </c>
      <c r="AI14" s="138">
        <f t="shared" si="18"/>
        <v>0</v>
      </c>
      <c r="AJ14" s="138">
        <f t="shared" si="19"/>
        <v>0</v>
      </c>
      <c r="AK14" s="138">
        <f t="shared" si="20"/>
        <v>0</v>
      </c>
      <c r="AL14" s="138">
        <f t="shared" si="21"/>
        <v>0</v>
      </c>
      <c r="AM14" s="138">
        <f t="shared" si="22"/>
        <v>0</v>
      </c>
      <c r="AN14" s="138">
        <f t="shared" si="23"/>
        <v>0</v>
      </c>
      <c r="AO14" s="29" t="s">
        <v>56</v>
      </c>
      <c r="AP14" s="29">
        <v>0</v>
      </c>
      <c r="AR14" s="29" t="s">
        <v>56</v>
      </c>
      <c r="AS14" s="29">
        <v>0</v>
      </c>
      <c r="AU14" s="29" t="s">
        <v>56</v>
      </c>
      <c r="AV14" s="29">
        <v>0</v>
      </c>
      <c r="AX14" s="29" t="s">
        <v>56</v>
      </c>
      <c r="AY14" s="29">
        <v>0</v>
      </c>
    </row>
    <row r="15" spans="1:53" ht="16" x14ac:dyDescent="0.35">
      <c r="A15" s="43"/>
      <c r="B15" s="55" t="s">
        <v>63</v>
      </c>
      <c r="C15" s="139">
        <f>'Sammanställning kategorivis'!N8</f>
        <v>0</v>
      </c>
      <c r="D15" s="146" t="str">
        <f>IF('Sammanställning kategorivis'!O8&lt;=-0.4,"MYCKET NEGATIV",IF('Sammanställning kategorivis'!O8&lt;-0.2,"NEGATIV",IF('Sammanställning kategorivis'!O8&lt;0,"VISS NEGATIV",IF('Sammanställning kategorivis'!O8=0,"-",IF('Sammanställning kategorivis'!O8&gt;0.4,"MYCKET POSITIV",IF('Sammanställning kategorivis'!O8&gt;0.2,"POSITIV",IF('Sammanställning kategorivis'!O8&gt;0,"VISS POSITIV")))))))</f>
        <v>-</v>
      </c>
      <c r="E15" s="146" t="str">
        <f>IF('Sammanställning kategorivis'!Q8&lt;=-0.4,"MYCKET NEGATIV",IF('Sammanställning kategorivis'!Q8&lt;-0.2,"NEGATIV",IF('Sammanställning kategorivis'!Q8&lt;0,"VISS NEGATIV",IF('Sammanställning kategorivis'!Q8=0,"-",IF('Sammanställning kategorivis'!Q8&gt;0.4,"MYCKET POSITIV",IF('Sammanställning kategorivis'!Q8&gt;0.2,"POSITIV",IF('Sammanställning kategorivis'!Q8&gt;0,"VISS POSITIV")))))))</f>
        <v>-</v>
      </c>
      <c r="F15" s="146" t="str">
        <f>IF('Sammanställning kategorivis'!S8&lt;=-0.4,"MYCKET NEGATIV",IF('Sammanställning kategorivis'!S8&lt;-0.2,"NEGATIV",IF('Sammanställning kategorivis'!S8&lt;0,"VISS NEGATIV",IF('Sammanställning kategorivis'!S8=0,"-",IF('Sammanställning kategorivis'!S8&gt;0.4,"MYCKET POSITIV",IF('Sammanställning kategorivis'!S8&gt;0.2,"POSITIV",IF('Sammanställning kategorivis'!S8&gt;0,"VISS POSITIV")))))))</f>
        <v>-</v>
      </c>
      <c r="G15" s="28"/>
      <c r="H15" s="146" t="str">
        <f>IF('Sammanställning kategorivis'!P8=0,"-",IF('Sammanställning kategorivis'!P8&gt;0.4,"MYCKET POSITIV",IF('Sammanställning kategorivis'!P8&gt;0.2,"POSITIV",IF('Sammanställning kategorivis'!P8&gt;0,"VISS POSITIV"))))</f>
        <v>-</v>
      </c>
      <c r="I15" s="146" t="str">
        <f>IF('Sammanställning kategorivis'!R8=0,"-",IF('Sammanställning kategorivis'!R8&gt;0.4,"MYCKET POSITIV",IF('Sammanställning kategorivis'!R8&gt;0.2,"POSITIV",IF('Sammanställning kategorivis'!R8&gt;0,"VISS POSITIV"))))</f>
        <v>-</v>
      </c>
      <c r="J15" s="146" t="str">
        <f>IF('Sammanställning kategorivis'!T8=0,"-",IF('Sammanställning kategorivis'!T8&gt;0.4,"MYCKET POSITIV",IF('Sammanställning kategorivis'!T8&gt;0.2,"POSITIV",IF('Sammanställning kategorivis'!T8&gt;0,"VISS POSITIV"))))</f>
        <v>-</v>
      </c>
      <c r="K15" s="43"/>
      <c r="L15" s="28"/>
      <c r="M15" s="138">
        <f t="shared" si="5"/>
        <v>0</v>
      </c>
      <c r="N15" s="138">
        <f t="shared" si="0"/>
        <v>0</v>
      </c>
      <c r="O15" s="138">
        <f t="shared" si="0"/>
        <v>0</v>
      </c>
      <c r="P15" s="138">
        <f t="shared" si="6"/>
        <v>0</v>
      </c>
      <c r="Q15" s="138">
        <f t="shared" si="1"/>
        <v>0</v>
      </c>
      <c r="R15" s="138">
        <f t="shared" si="1"/>
        <v>0</v>
      </c>
      <c r="S15" s="138">
        <f t="shared" si="7"/>
        <v>0</v>
      </c>
      <c r="T15" s="138">
        <f t="shared" si="8"/>
        <v>0</v>
      </c>
      <c r="U15" s="138">
        <f t="shared" si="9"/>
        <v>0</v>
      </c>
      <c r="V15" s="138">
        <f t="shared" si="10"/>
        <v>0</v>
      </c>
      <c r="W15" s="138">
        <f t="shared" si="2"/>
        <v>0</v>
      </c>
      <c r="X15" s="138">
        <f t="shared" si="2"/>
        <v>0</v>
      </c>
      <c r="Y15" s="138">
        <f t="shared" si="11"/>
        <v>0</v>
      </c>
      <c r="Z15" s="138">
        <f t="shared" si="12"/>
        <v>0</v>
      </c>
      <c r="AA15" s="138">
        <f t="shared" si="13"/>
        <v>0</v>
      </c>
      <c r="AB15" s="138">
        <f t="shared" si="14"/>
        <v>0</v>
      </c>
      <c r="AC15" s="138">
        <f t="shared" si="4"/>
        <v>0</v>
      </c>
      <c r="AD15" s="138">
        <f t="shared" si="4"/>
        <v>0</v>
      </c>
      <c r="AF15" s="138">
        <f t="shared" si="15"/>
        <v>0</v>
      </c>
      <c r="AG15" s="138">
        <f t="shared" si="16"/>
        <v>0</v>
      </c>
      <c r="AH15" s="138">
        <f t="shared" si="17"/>
        <v>0</v>
      </c>
      <c r="AI15" s="138">
        <f t="shared" si="18"/>
        <v>0</v>
      </c>
      <c r="AJ15" s="138">
        <f t="shared" si="19"/>
        <v>0</v>
      </c>
      <c r="AK15" s="138">
        <f t="shared" si="20"/>
        <v>0</v>
      </c>
      <c r="AL15" s="138">
        <f t="shared" si="21"/>
        <v>0</v>
      </c>
      <c r="AM15" s="138">
        <f t="shared" si="22"/>
        <v>0</v>
      </c>
      <c r="AN15" s="138">
        <f t="shared" si="23"/>
        <v>0</v>
      </c>
      <c r="AO15" s="29" t="s">
        <v>85</v>
      </c>
      <c r="AP15" s="29">
        <v>0.1</v>
      </c>
      <c r="AR15" s="29" t="s">
        <v>85</v>
      </c>
      <c r="AS15" s="29">
        <v>0.1</v>
      </c>
      <c r="AU15" s="29" t="s">
        <v>85</v>
      </c>
      <c r="AV15" s="29">
        <v>0</v>
      </c>
      <c r="AX15" s="29" t="s">
        <v>85</v>
      </c>
      <c r="AY15" s="29">
        <v>0.05</v>
      </c>
    </row>
    <row r="16" spans="1:53" ht="16" x14ac:dyDescent="0.35">
      <c r="A16" s="43"/>
      <c r="B16" s="56" t="s">
        <v>136</v>
      </c>
      <c r="C16" s="140">
        <f>'Sammanställning kategorivis'!N9</f>
        <v>0</v>
      </c>
      <c r="D16" s="57" t="str">
        <f>IF('Sammanställning kategorivis'!O9&lt;=-0.4,"MYCKET NEGATIV",IF('Sammanställning kategorivis'!O9&lt;-0.2,"NEGATIV",IF('Sammanställning kategorivis'!O9&lt;0,"VISS NEGATIV",IF('Sammanställning kategorivis'!O9=0,"-",IF('Sammanställning kategorivis'!O9&gt;0.4,"MYCKET POSITIV",IF('Sammanställning kategorivis'!O9&gt;0.2,"POSITIV",IF('Sammanställning kategorivis'!O9&gt;0,"VISS POSITIV")))))))</f>
        <v>-</v>
      </c>
      <c r="E16" s="146" t="str">
        <f>IF('Sammanställning kategorivis'!Q9&lt;=-0.4,"MYCKET NEGATIV",IF('Sammanställning kategorivis'!Q9&lt;-0.2,"NEGATIV",IF('Sammanställning kategorivis'!Q9&lt;0,"VISS NEGATIV",IF('Sammanställning kategorivis'!Q9=0,"-",IF('Sammanställning kategorivis'!Q9&gt;0.4,"MYCKET POSITIV",IF('Sammanställning kategorivis'!Q9&gt;0.2,"POSITIV",IF('Sammanställning kategorivis'!Q9&gt;0,"VISS POSITIV")))))))</f>
        <v>-</v>
      </c>
      <c r="F16" s="57" t="str">
        <f>IF('Sammanställning kategorivis'!S9&lt;=-0.4,"MYCKET NEGATIV",IF('Sammanställning kategorivis'!S9&lt;-0.2,"NEGATIV",IF('Sammanställning kategorivis'!S9&lt;0,"VISS NEGATIV",IF('Sammanställning kategorivis'!S9=0,"-",IF('Sammanställning kategorivis'!S9&gt;0.4,"MYCKET POSITIV",IF('Sammanställning kategorivis'!S9&gt;0.2,"POSITIV",IF('Sammanställning kategorivis'!S9&gt;0,"VISS POSITIV")))))))</f>
        <v>-</v>
      </c>
      <c r="G16" s="28"/>
      <c r="H16" s="146" t="str">
        <f>IF('Sammanställning kategorivis'!P9=0,"-",IF('Sammanställning kategorivis'!P9&gt;0.4,"MYCKET POSITIV",IF('Sammanställning kategorivis'!P9&gt;0.2,"POSITIV",IF('Sammanställning kategorivis'!P9&gt;0,"VISS POSITIV"))))</f>
        <v>-</v>
      </c>
      <c r="I16" s="146" t="str">
        <f>IF('Sammanställning kategorivis'!R9=0,"-",IF('Sammanställning kategorivis'!R9&gt;0.4,"MYCKET POSITIV",IF('Sammanställning kategorivis'!R9&gt;0.2,"POSITIV",IF('Sammanställning kategorivis'!R9&gt;0,"VISS POSITIV"))))</f>
        <v>-</v>
      </c>
      <c r="J16" s="146" t="str">
        <f>IF('Sammanställning kategorivis'!T9=0,"-",IF('Sammanställning kategorivis'!T9&gt;0.4,"MYCKET POSITIV",IF('Sammanställning kategorivis'!T9&gt;0.2,"POSITIV",IF('Sammanställning kategorivis'!T9&gt;0,"VISS POSITIV"))))</f>
        <v>-</v>
      </c>
      <c r="K16" s="43"/>
      <c r="L16" s="28"/>
      <c r="M16" s="138">
        <f t="shared" si="5"/>
        <v>0</v>
      </c>
      <c r="N16" s="138">
        <f t="shared" si="0"/>
        <v>0</v>
      </c>
      <c r="O16" s="138">
        <f t="shared" si="0"/>
        <v>0</v>
      </c>
      <c r="P16" s="138">
        <f t="shared" si="6"/>
        <v>0</v>
      </c>
      <c r="Q16" s="138">
        <f t="shared" si="1"/>
        <v>0</v>
      </c>
      <c r="R16" s="138">
        <f t="shared" si="1"/>
        <v>0</v>
      </c>
      <c r="S16" s="138">
        <f t="shared" si="7"/>
        <v>0</v>
      </c>
      <c r="T16" s="138">
        <f t="shared" si="8"/>
        <v>0</v>
      </c>
      <c r="U16" s="138">
        <f t="shared" si="9"/>
        <v>0</v>
      </c>
      <c r="V16" s="138">
        <f t="shared" si="10"/>
        <v>0</v>
      </c>
      <c r="W16" s="138">
        <f t="shared" si="2"/>
        <v>0</v>
      </c>
      <c r="X16" s="138">
        <f t="shared" si="2"/>
        <v>0</v>
      </c>
      <c r="Y16" s="138">
        <f t="shared" si="11"/>
        <v>0</v>
      </c>
      <c r="Z16" s="138">
        <f t="shared" si="12"/>
        <v>0</v>
      </c>
      <c r="AA16" s="138">
        <f t="shared" si="13"/>
        <v>0</v>
      </c>
      <c r="AB16" s="138">
        <f t="shared" si="14"/>
        <v>0</v>
      </c>
      <c r="AC16" s="138">
        <f t="shared" si="4"/>
        <v>0</v>
      </c>
      <c r="AD16" s="138">
        <f t="shared" si="4"/>
        <v>0</v>
      </c>
      <c r="AF16" s="138">
        <f t="shared" si="15"/>
        <v>0</v>
      </c>
      <c r="AG16" s="138">
        <f t="shared" si="16"/>
        <v>0</v>
      </c>
      <c r="AH16" s="138">
        <f t="shared" si="17"/>
        <v>0</v>
      </c>
      <c r="AI16" s="138">
        <f t="shared" si="18"/>
        <v>0</v>
      </c>
      <c r="AJ16" s="138">
        <f t="shared" si="19"/>
        <v>0</v>
      </c>
      <c r="AK16" s="138">
        <f t="shared" si="20"/>
        <v>0</v>
      </c>
      <c r="AL16" s="138">
        <f t="shared" si="21"/>
        <v>0</v>
      </c>
      <c r="AM16" s="138">
        <f t="shared" si="22"/>
        <v>0</v>
      </c>
      <c r="AN16" s="138">
        <f t="shared" si="23"/>
        <v>0</v>
      </c>
      <c r="AO16" s="29" t="s">
        <v>84</v>
      </c>
      <c r="AP16" s="29">
        <v>0.2</v>
      </c>
      <c r="AR16" s="29" t="s">
        <v>84</v>
      </c>
      <c r="AS16" s="29">
        <v>0.2</v>
      </c>
      <c r="AU16" s="29" t="s">
        <v>84</v>
      </c>
      <c r="AV16" s="29">
        <v>0</v>
      </c>
      <c r="AX16" s="29" t="s">
        <v>84</v>
      </c>
      <c r="AY16" s="29">
        <v>0.1</v>
      </c>
    </row>
    <row r="17" spans="1:51" ht="16" x14ac:dyDescent="0.35">
      <c r="A17" s="43"/>
      <c r="B17" s="58" t="s">
        <v>58</v>
      </c>
      <c r="C17" s="141">
        <f>'Sammanställning kategorivis'!N10</f>
        <v>0</v>
      </c>
      <c r="D17" s="146" t="str">
        <f>IF('Sammanställning kategorivis'!O10&lt;=-0.4,"MYCKET NEGATIV",IF('Sammanställning kategorivis'!O10&lt;-0.2,"NEGATIV",IF('Sammanställning kategorivis'!O10&lt;0,"VISS NEGATIV",IF('Sammanställning kategorivis'!O10=0,"-",IF('Sammanställning kategorivis'!O10&gt;0.4,"MYCKET POSITIV",IF('Sammanställning kategorivis'!O10&gt;0.2,"POSITIV",IF('Sammanställning kategorivis'!O10&gt;0,"VISS POSITIV")))))))</f>
        <v>-</v>
      </c>
      <c r="E17" s="146" t="str">
        <f>IF('Sammanställning kategorivis'!Q10&lt;=-0.4,"MYCKET NEGATIV",IF('Sammanställning kategorivis'!Q10&lt;-0.2,"NEGATIV",IF('Sammanställning kategorivis'!Q10&lt;0,"VISS NEGATIV",IF('Sammanställning kategorivis'!Q10=0,"-",IF('Sammanställning kategorivis'!Q10&gt;0.4,"MYCKET POSITIV",IF('Sammanställning kategorivis'!Q10&gt;0.2,"POSITIV",IF('Sammanställning kategorivis'!Q10&gt;0,"VISS POSITIV")))))))</f>
        <v>-</v>
      </c>
      <c r="F17" s="146" t="str">
        <f>IF('Sammanställning kategorivis'!S10&lt;=-0.4,"MYCKET NEGATIV",IF('Sammanställning kategorivis'!S10&lt;-0.2,"NEGATIV",IF('Sammanställning kategorivis'!S10&lt;0,"VISS NEGATIV",IF('Sammanställning kategorivis'!S10=0,"-",IF('Sammanställning kategorivis'!S10&gt;0.4,"MYCKET POSITIV",IF('Sammanställning kategorivis'!S10&gt;0.2,"POSITIV",IF('Sammanställning kategorivis'!S10&gt;0,"VISS POSITIV")))))))</f>
        <v>-</v>
      </c>
      <c r="G17" s="28"/>
      <c r="H17" s="146" t="str">
        <f>IF('Sammanställning kategorivis'!P10=0,"-",IF('Sammanställning kategorivis'!P10&gt;0.4,"MYCKET POSITIV",IF('Sammanställning kategorivis'!P10&gt;0.2,"POSITIV",IF('Sammanställning kategorivis'!P10&gt;0,"VISS POSITIV"))))</f>
        <v>-</v>
      </c>
      <c r="I17" s="146" t="str">
        <f>IF('Sammanställning kategorivis'!R10=0,"-",IF('Sammanställning kategorivis'!R10&gt;0.4,"MYCKET POSITIV",IF('Sammanställning kategorivis'!R10&gt;0.2,"POSITIV",IF('Sammanställning kategorivis'!R10&gt;0,"VISS POSITIV"))))</f>
        <v>-</v>
      </c>
      <c r="J17" s="146" t="str">
        <f>IF('Sammanställning kategorivis'!T10=0,"-",IF('Sammanställning kategorivis'!T10&gt;0.4,"MYCKET POSITIV",IF('Sammanställning kategorivis'!T10&gt;0.2,"POSITIV",IF('Sammanställning kategorivis'!T10&gt;0,"VISS POSITIV"))))</f>
        <v>-</v>
      </c>
      <c r="K17" s="43"/>
      <c r="L17" s="28"/>
      <c r="M17" s="138">
        <f t="shared" si="5"/>
        <v>0</v>
      </c>
      <c r="N17" s="138">
        <f t="shared" si="0"/>
        <v>0</v>
      </c>
      <c r="O17" s="138">
        <f t="shared" si="0"/>
        <v>0</v>
      </c>
      <c r="P17" s="138">
        <f t="shared" si="6"/>
        <v>0</v>
      </c>
      <c r="Q17" s="138">
        <f t="shared" si="1"/>
        <v>0</v>
      </c>
      <c r="R17" s="138">
        <f t="shared" si="1"/>
        <v>0</v>
      </c>
      <c r="S17" s="138">
        <f t="shared" si="7"/>
        <v>0</v>
      </c>
      <c r="T17" s="138">
        <f t="shared" si="8"/>
        <v>0</v>
      </c>
      <c r="U17" s="138">
        <f t="shared" si="9"/>
        <v>0</v>
      </c>
      <c r="V17" s="138">
        <f t="shared" si="10"/>
        <v>0</v>
      </c>
      <c r="W17" s="138">
        <f t="shared" si="2"/>
        <v>0</v>
      </c>
      <c r="X17" s="138">
        <f t="shared" si="2"/>
        <v>0</v>
      </c>
      <c r="Y17" s="138">
        <f t="shared" si="11"/>
        <v>0</v>
      </c>
      <c r="Z17" s="138">
        <f t="shared" si="12"/>
        <v>0</v>
      </c>
      <c r="AA17" s="138">
        <f t="shared" si="13"/>
        <v>0</v>
      </c>
      <c r="AB17" s="138">
        <f t="shared" si="14"/>
        <v>0</v>
      </c>
      <c r="AC17" s="138">
        <f t="shared" si="4"/>
        <v>0</v>
      </c>
      <c r="AD17" s="138">
        <f t="shared" si="4"/>
        <v>0</v>
      </c>
      <c r="AF17" s="138">
        <f t="shared" si="15"/>
        <v>0</v>
      </c>
      <c r="AG17" s="138">
        <f t="shared" si="16"/>
        <v>0</v>
      </c>
      <c r="AH17" s="138">
        <f t="shared" si="17"/>
        <v>0</v>
      </c>
      <c r="AI17" s="138">
        <f t="shared" si="18"/>
        <v>0</v>
      </c>
      <c r="AJ17" s="138">
        <f t="shared" si="19"/>
        <v>0</v>
      </c>
      <c r="AK17" s="138">
        <f t="shared" si="20"/>
        <v>0</v>
      </c>
      <c r="AL17" s="138">
        <f t="shared" si="21"/>
        <v>0</v>
      </c>
      <c r="AM17" s="138">
        <f t="shared" si="22"/>
        <v>0</v>
      </c>
      <c r="AN17" s="138">
        <f t="shared" si="23"/>
        <v>0</v>
      </c>
      <c r="AO17" s="29" t="s">
        <v>88</v>
      </c>
      <c r="AP17" s="29">
        <v>0.3</v>
      </c>
      <c r="AR17" s="29" t="s">
        <v>88</v>
      </c>
      <c r="AS17" s="29">
        <v>0.3</v>
      </c>
      <c r="AU17" s="29" t="s">
        <v>88</v>
      </c>
      <c r="AV17" s="29">
        <v>0</v>
      </c>
      <c r="AX17" s="29" t="s">
        <v>88</v>
      </c>
      <c r="AY17" s="29">
        <v>0.2</v>
      </c>
    </row>
    <row r="18" spans="1:51" s="27" customFormat="1" ht="16" x14ac:dyDescent="0.35">
      <c r="A18" s="43"/>
      <c r="B18" s="59" t="s">
        <v>59</v>
      </c>
      <c r="C18" s="141">
        <f>'Sammanställning kategorivis'!N11</f>
        <v>0</v>
      </c>
      <c r="D18" s="146" t="str">
        <f>IF('Sammanställning kategorivis'!O11&lt;=-0.4,"MYCKET NEGATIV",IF('Sammanställning kategorivis'!O11&lt;-0.2,"NEGATIV",IF('Sammanställning kategorivis'!O11&lt;0,"VISS NEGATIV",IF('Sammanställning kategorivis'!O11=0,"-",IF('Sammanställning kategorivis'!O11&gt;0.4,"MYCKET POSITIV",IF('Sammanställning kategorivis'!O11&gt;0.2,"POSITIV",IF('Sammanställning kategorivis'!O11&gt;0,"VISS POSITIV")))))))</f>
        <v>-</v>
      </c>
      <c r="E18" s="146" t="str">
        <f>IF('Sammanställning kategorivis'!Q11&lt;=-0.4,"MYCKET NEGATIV",IF('Sammanställning kategorivis'!Q11&lt;-0.2,"NEGATIV",IF('Sammanställning kategorivis'!Q11&lt;0,"VISS NEGATIV",IF('Sammanställning kategorivis'!Q11=0,"-",IF('Sammanställning kategorivis'!Q11&gt;0.4,"MYCKET POSITIV",IF('Sammanställning kategorivis'!Q11&gt;0.2,"POSITIV",IF('Sammanställning kategorivis'!Q11&gt;0,"VISS POSITIV")))))))</f>
        <v>-</v>
      </c>
      <c r="F18" s="146" t="str">
        <f>IF('Sammanställning kategorivis'!S11&lt;=-0.4,"MYCKET NEGATIV",IF('Sammanställning kategorivis'!S11&lt;-0.2,"NEGATIV",IF('Sammanställning kategorivis'!S11&lt;0,"VISS NEGATIV",IF('Sammanställning kategorivis'!S11=0,"-",IF('Sammanställning kategorivis'!S11&gt;0.4,"MYCKET POSITIV",IF('Sammanställning kategorivis'!S11&gt;0.2,"POSITIV",IF('Sammanställning kategorivis'!S11&gt;0,"VISS POSITIV")))))))</f>
        <v>-</v>
      </c>
      <c r="G18" s="28"/>
      <c r="H18" s="146" t="str">
        <f>IF('Sammanställning kategorivis'!P11=0,"-",IF('Sammanställning kategorivis'!P11&gt;0.4,"MYCKET POSITIV",IF('Sammanställning kategorivis'!P11&gt;0.2,"POSITIV",IF('Sammanställning kategorivis'!P11&gt;0,"VISS POSITIV"))))</f>
        <v>-</v>
      </c>
      <c r="I18" s="146" t="str">
        <f>IF('Sammanställning kategorivis'!R11=0,"-",IF('Sammanställning kategorivis'!R11&gt;0.4,"MYCKET POSITIV",IF('Sammanställning kategorivis'!R11&gt;0.2,"POSITIV",IF('Sammanställning kategorivis'!R11&gt;0,"VISS POSITIV"))))</f>
        <v>-</v>
      </c>
      <c r="J18" s="146" t="str">
        <f>IF('Sammanställning kategorivis'!T11=0,"-",IF('Sammanställning kategorivis'!T11&gt;0.4,"MYCKET POSITIV",IF('Sammanställning kategorivis'!T11&gt;0.2,"POSITIV",IF('Sammanställning kategorivis'!T11&gt;0,"VISS POSITIV"))))</f>
        <v>-</v>
      </c>
      <c r="K18" s="43"/>
      <c r="L18" s="28"/>
      <c r="M18" s="138">
        <f t="shared" si="5"/>
        <v>0</v>
      </c>
      <c r="N18" s="138">
        <f t="shared" si="0"/>
        <v>0</v>
      </c>
      <c r="O18" s="138">
        <f t="shared" si="0"/>
        <v>0</v>
      </c>
      <c r="P18" s="138">
        <f t="shared" si="6"/>
        <v>0</v>
      </c>
      <c r="Q18" s="138">
        <f t="shared" si="1"/>
        <v>0</v>
      </c>
      <c r="R18" s="138">
        <f t="shared" si="1"/>
        <v>0</v>
      </c>
      <c r="S18" s="138">
        <f t="shared" si="7"/>
        <v>0</v>
      </c>
      <c r="T18" s="138">
        <f t="shared" si="8"/>
        <v>0</v>
      </c>
      <c r="U18" s="138">
        <f t="shared" si="9"/>
        <v>0</v>
      </c>
      <c r="V18" s="138">
        <f t="shared" si="10"/>
        <v>0</v>
      </c>
      <c r="W18" s="138">
        <f t="shared" si="2"/>
        <v>0</v>
      </c>
      <c r="X18" s="138">
        <f t="shared" si="2"/>
        <v>0</v>
      </c>
      <c r="Y18" s="138">
        <f t="shared" si="11"/>
        <v>0</v>
      </c>
      <c r="Z18" s="138">
        <f t="shared" si="12"/>
        <v>0</v>
      </c>
      <c r="AA18" s="138">
        <f t="shared" si="13"/>
        <v>0</v>
      </c>
      <c r="AB18" s="138">
        <f t="shared" si="14"/>
        <v>0</v>
      </c>
      <c r="AC18" s="138">
        <f t="shared" si="4"/>
        <v>0</v>
      </c>
      <c r="AD18" s="138">
        <f t="shared" si="4"/>
        <v>0</v>
      </c>
      <c r="AF18" s="138">
        <f t="shared" si="15"/>
        <v>0</v>
      </c>
      <c r="AG18" s="138">
        <f t="shared" si="16"/>
        <v>0</v>
      </c>
      <c r="AH18" s="138">
        <f t="shared" si="17"/>
        <v>0</v>
      </c>
      <c r="AI18" s="138">
        <f t="shared" si="18"/>
        <v>0</v>
      </c>
      <c r="AJ18" s="138">
        <f t="shared" si="19"/>
        <v>0</v>
      </c>
      <c r="AK18" s="138">
        <f t="shared" si="20"/>
        <v>0</v>
      </c>
      <c r="AL18" s="138">
        <f t="shared" si="21"/>
        <v>0</v>
      </c>
      <c r="AM18" s="138">
        <f t="shared" si="22"/>
        <v>0</v>
      </c>
      <c r="AN18" s="138">
        <f t="shared" si="23"/>
        <v>0</v>
      </c>
    </row>
    <row r="19" spans="1:51" s="28" customFormat="1" ht="16" x14ac:dyDescent="0.35">
      <c r="A19" s="43"/>
      <c r="B19" s="60" t="s">
        <v>60</v>
      </c>
      <c r="C19" s="141">
        <f>'Sammanställning kategorivis'!N12</f>
        <v>0</v>
      </c>
      <c r="D19" s="146" t="str">
        <f>IF('Sammanställning kategorivis'!O12&lt;=-0.4,"MYCKET NEGATIV",IF('Sammanställning kategorivis'!O12&lt;-0.2,"NEGATIV",IF('Sammanställning kategorivis'!O12&lt;0,"VISS NEGATIV",IF('Sammanställning kategorivis'!O12=0,"-",IF('Sammanställning kategorivis'!O12&gt;0.4,"MYCKET POSITIV",IF('Sammanställning kategorivis'!O12&gt;0.2,"POSITIV",IF('Sammanställning kategorivis'!O12&gt;0,"VISS POSITIV")))))))</f>
        <v>-</v>
      </c>
      <c r="E19" s="146" t="str">
        <f>IF('Sammanställning kategorivis'!Q12&lt;=-0.4,"MYCKET NEGATIV",IF('Sammanställning kategorivis'!Q12&lt;-0.2,"NEGATIV",IF('Sammanställning kategorivis'!Q12&lt;0,"VISS NEGATIV",IF('Sammanställning kategorivis'!Q12=0,"-",IF('Sammanställning kategorivis'!Q12&gt;0.4,"MYCKET POSITIV",IF('Sammanställning kategorivis'!Q12&gt;0.2,"POSITIV",IF('Sammanställning kategorivis'!Q12&gt;0,"VISS POSITIV")))))))</f>
        <v>-</v>
      </c>
      <c r="F19" s="146" t="str">
        <f>IF('Sammanställning kategorivis'!S12&lt;=-0.4,"MYCKET NEGATIV",IF('Sammanställning kategorivis'!S12&lt;-0.2,"NEGATIV",IF('Sammanställning kategorivis'!S12&lt;0,"VISS NEGATIV",IF('Sammanställning kategorivis'!S12=0,"-",IF('Sammanställning kategorivis'!S12&gt;0.4,"MYCKET POSITIV",IF('Sammanställning kategorivis'!S12&gt;0.2,"POSITIV",IF('Sammanställning kategorivis'!S12&gt;0,"VISS POSITIV")))))))</f>
        <v>-</v>
      </c>
      <c r="H19" s="146" t="str">
        <f>IF('Sammanställning kategorivis'!P12=0,"-",IF('Sammanställning kategorivis'!P12&gt;0.4,"MYCKET POSITIV",IF('Sammanställning kategorivis'!P12&gt;0.2,"POSITIV",IF('Sammanställning kategorivis'!P12&gt;0,"VISS POSITIV"))))</f>
        <v>-</v>
      </c>
      <c r="I19" s="146" t="str">
        <f>IF('Sammanställning kategorivis'!R12=0,"-",IF('Sammanställning kategorivis'!R12&gt;0.4,"MYCKET POSITIV",IF('Sammanställning kategorivis'!R12&gt;0.2,"POSITIV",IF('Sammanställning kategorivis'!R12&gt;0,"VISS POSITIV"))))</f>
        <v>-</v>
      </c>
      <c r="J19" s="146" t="str">
        <f>IF('Sammanställning kategorivis'!T12=0,"-",IF('Sammanställning kategorivis'!T12&gt;0.4,"MYCKET POSITIV",IF('Sammanställning kategorivis'!T12&gt;0.2,"POSITIV",IF('Sammanställning kategorivis'!T12&gt;0,"VISS POSITIV"))))</f>
        <v>-</v>
      </c>
      <c r="K19" s="43"/>
      <c r="M19" s="138">
        <f t="shared" si="5"/>
        <v>0</v>
      </c>
      <c r="N19" s="138">
        <f t="shared" si="0"/>
        <v>0</v>
      </c>
      <c r="O19" s="138">
        <f t="shared" si="0"/>
        <v>0</v>
      </c>
      <c r="P19" s="138">
        <f t="shared" si="6"/>
        <v>0</v>
      </c>
      <c r="Q19" s="138">
        <f t="shared" si="1"/>
        <v>0</v>
      </c>
      <c r="R19" s="138">
        <f t="shared" si="1"/>
        <v>0</v>
      </c>
      <c r="S19" s="138">
        <f t="shared" si="7"/>
        <v>0</v>
      </c>
      <c r="T19" s="138">
        <f t="shared" si="8"/>
        <v>0</v>
      </c>
      <c r="U19" s="138">
        <f t="shared" si="9"/>
        <v>0</v>
      </c>
      <c r="V19" s="138">
        <f t="shared" si="10"/>
        <v>0</v>
      </c>
      <c r="W19" s="138">
        <f t="shared" si="2"/>
        <v>0</v>
      </c>
      <c r="X19" s="138">
        <f t="shared" si="2"/>
        <v>0</v>
      </c>
      <c r="Y19" s="138">
        <f t="shared" si="11"/>
        <v>0</v>
      </c>
      <c r="Z19" s="138">
        <f t="shared" si="12"/>
        <v>0</v>
      </c>
      <c r="AA19" s="138">
        <f t="shared" si="13"/>
        <v>0</v>
      </c>
      <c r="AB19" s="138">
        <f t="shared" si="14"/>
        <v>0</v>
      </c>
      <c r="AC19" s="138">
        <f t="shared" si="4"/>
        <v>0</v>
      </c>
      <c r="AD19" s="138">
        <f t="shared" si="4"/>
        <v>0</v>
      </c>
      <c r="AF19" s="138">
        <f t="shared" si="15"/>
        <v>0</v>
      </c>
      <c r="AG19" s="138">
        <f t="shared" si="16"/>
        <v>0</v>
      </c>
      <c r="AH19" s="138">
        <f t="shared" si="17"/>
        <v>0</v>
      </c>
      <c r="AI19" s="138">
        <f t="shared" si="18"/>
        <v>0</v>
      </c>
      <c r="AJ19" s="138">
        <f t="shared" si="19"/>
        <v>0</v>
      </c>
      <c r="AK19" s="138">
        <f t="shared" si="20"/>
        <v>0</v>
      </c>
      <c r="AL19" s="138">
        <f t="shared" si="21"/>
        <v>0</v>
      </c>
      <c r="AM19" s="138">
        <f t="shared" si="22"/>
        <v>0</v>
      </c>
      <c r="AN19" s="138">
        <f t="shared" si="23"/>
        <v>0</v>
      </c>
    </row>
    <row r="20" spans="1:51" s="27" customFormat="1" ht="16" x14ac:dyDescent="0.35">
      <c r="A20" s="43"/>
      <c r="B20" s="61" t="s">
        <v>137</v>
      </c>
      <c r="C20" s="141">
        <f>'Sammanställning kategorivis'!N13</f>
        <v>0</v>
      </c>
      <c r="D20" s="146" t="str">
        <f>IF('Sammanställning kategorivis'!O13&lt;=-0.4,"MYCKET NEGATIV",IF('Sammanställning kategorivis'!O13&lt;-0.2,"NEGATIV",IF('Sammanställning kategorivis'!O13&lt;0,"VISS NEGATIV",IF('Sammanställning kategorivis'!O13=0,"-",IF('Sammanställning kategorivis'!O13&gt;0.4,"MYCKET POSITIV",IF('Sammanställning kategorivis'!O13&gt;0.2,"POSITIV",IF('Sammanställning kategorivis'!O13&gt;0,"VISS POSITIV")))))))</f>
        <v>-</v>
      </c>
      <c r="E20" s="146" t="str">
        <f>IF('Sammanställning kategorivis'!Q13&lt;=-0.4,"MYCKET NEGATIV",IF('Sammanställning kategorivis'!Q13&lt;-0.2,"NEGATIV",IF('Sammanställning kategorivis'!Q13&lt;0,"VISS NEGATIV",IF('Sammanställning kategorivis'!Q13=0,"-",IF('Sammanställning kategorivis'!Q13&gt;0.4,"MYCKET POSITIV",IF('Sammanställning kategorivis'!Q13&gt;0.2,"POSITIV",IF('Sammanställning kategorivis'!Q13&gt;0,"VISS POSITIV")))))))</f>
        <v>-</v>
      </c>
      <c r="F20" s="146" t="str">
        <f>IF('Sammanställning kategorivis'!S13&lt;=-0.4,"MYCKET NEGATIV",IF('Sammanställning kategorivis'!S13&lt;-0.2,"NEGATIV",IF('Sammanställning kategorivis'!S13&lt;0,"VISS NEGATIV",IF('Sammanställning kategorivis'!S13=0,"-",IF('Sammanställning kategorivis'!S13&gt;0.4,"MYCKET POSITIV",IF('Sammanställning kategorivis'!S13&gt;0.2,"POSITIV",IF('Sammanställning kategorivis'!S13&gt;0,"VISS POSITIV")))))))</f>
        <v>-</v>
      </c>
      <c r="G20" s="28"/>
      <c r="H20" s="146" t="str">
        <f>IF('Sammanställning kategorivis'!P13=0,"-",IF('Sammanställning kategorivis'!P13&gt;0.4,"MYCKET POSITIV",IF('Sammanställning kategorivis'!P13&gt;0.2,"POSITIV",IF('Sammanställning kategorivis'!P13&gt;0,"VISS POSITIV"))))</f>
        <v>-</v>
      </c>
      <c r="I20" s="146" t="str">
        <f>IF('Sammanställning kategorivis'!R13=0,"-",IF('Sammanställning kategorivis'!R13&gt;0.4,"MYCKET POSITIV",IF('Sammanställning kategorivis'!R13&gt;0.2,"POSITIV",IF('Sammanställning kategorivis'!R13&gt;0,"VISS POSITIV"))))</f>
        <v>-</v>
      </c>
      <c r="J20" s="146" t="str">
        <f>IF('Sammanställning kategorivis'!T13=0,"-",IF('Sammanställning kategorivis'!T13&gt;0.4,"MYCKET POSITIV",IF('Sammanställning kategorivis'!T13&gt;0.2,"POSITIV",IF('Sammanställning kategorivis'!T13&gt;0,"VISS POSITIV"))))</f>
        <v>-</v>
      </c>
      <c r="K20" s="43"/>
      <c r="L20" s="28"/>
      <c r="M20" s="138">
        <f t="shared" si="5"/>
        <v>0</v>
      </c>
      <c r="N20" s="138">
        <f t="shared" si="0"/>
        <v>0</v>
      </c>
      <c r="O20" s="138">
        <f t="shared" si="0"/>
        <v>0</v>
      </c>
      <c r="P20" s="138">
        <f t="shared" si="6"/>
        <v>0</v>
      </c>
      <c r="Q20" s="138">
        <f t="shared" si="1"/>
        <v>0</v>
      </c>
      <c r="R20" s="138">
        <f t="shared" si="1"/>
        <v>0</v>
      </c>
      <c r="S20" s="138">
        <f t="shared" si="7"/>
        <v>0</v>
      </c>
      <c r="T20" s="138">
        <f t="shared" si="8"/>
        <v>0</v>
      </c>
      <c r="U20" s="138">
        <f t="shared" si="9"/>
        <v>0</v>
      </c>
      <c r="V20" s="138">
        <f t="shared" si="10"/>
        <v>0</v>
      </c>
      <c r="W20" s="138">
        <f t="shared" si="2"/>
        <v>0</v>
      </c>
      <c r="X20" s="138">
        <f t="shared" si="2"/>
        <v>0</v>
      </c>
      <c r="Y20" s="138">
        <f t="shared" si="11"/>
        <v>0</v>
      </c>
      <c r="Z20" s="138">
        <f t="shared" si="12"/>
        <v>0</v>
      </c>
      <c r="AA20" s="138">
        <f t="shared" si="13"/>
        <v>0</v>
      </c>
      <c r="AB20" s="138">
        <f t="shared" si="14"/>
        <v>0</v>
      </c>
      <c r="AC20" s="138">
        <f t="shared" si="4"/>
        <v>0</v>
      </c>
      <c r="AD20" s="138">
        <f t="shared" si="4"/>
        <v>0</v>
      </c>
      <c r="AF20" s="138">
        <f t="shared" si="15"/>
        <v>0</v>
      </c>
      <c r="AG20" s="138">
        <f t="shared" si="16"/>
        <v>0</v>
      </c>
      <c r="AH20" s="138">
        <f t="shared" si="17"/>
        <v>0</v>
      </c>
      <c r="AI20" s="138">
        <f t="shared" si="18"/>
        <v>0</v>
      </c>
      <c r="AJ20" s="138">
        <f t="shared" si="19"/>
        <v>0</v>
      </c>
      <c r="AK20" s="138">
        <f t="shared" si="20"/>
        <v>0</v>
      </c>
      <c r="AL20" s="138">
        <f t="shared" si="21"/>
        <v>0</v>
      </c>
      <c r="AM20" s="138">
        <f t="shared" si="22"/>
        <v>0</v>
      </c>
      <c r="AN20" s="138">
        <f t="shared" si="23"/>
        <v>0</v>
      </c>
    </row>
    <row r="21" spans="1:51" s="27" customFormat="1" ht="16" x14ac:dyDescent="0.35">
      <c r="A21" s="43"/>
      <c r="B21" s="58" t="s">
        <v>138</v>
      </c>
      <c r="C21" s="141">
        <f>'Sammanställning kategorivis'!N14</f>
        <v>0</v>
      </c>
      <c r="D21" s="146" t="str">
        <f>IF('Sammanställning kategorivis'!O14&lt;=-0.4,"MYCKET NEGATIV",IF('Sammanställning kategorivis'!O14&lt;-0.2,"NEGATIV",IF('Sammanställning kategorivis'!O14&lt;0,"VISS NEGATIV",IF('Sammanställning kategorivis'!O14=0,"-",IF('Sammanställning kategorivis'!O14&gt;0.4,"MYCKET POSITIV",IF('Sammanställning kategorivis'!O14&gt;0.2,"POSITIV",IF('Sammanställning kategorivis'!O14&gt;0,"VISS POSITIV")))))))</f>
        <v>-</v>
      </c>
      <c r="E21" s="146" t="str">
        <f>IF('Sammanställning kategorivis'!Q14&lt;=-0.4,"MYCKET NEGATIV",IF('Sammanställning kategorivis'!Q14&lt;-0.2,"NEGATIV",IF('Sammanställning kategorivis'!Q14&lt;0,"VISS NEGATIV",IF('Sammanställning kategorivis'!Q14=0,"-",IF('Sammanställning kategorivis'!Q14&gt;0.4,"MYCKET POSITIV",IF('Sammanställning kategorivis'!Q14&gt;0.2,"POSITIV",IF('Sammanställning kategorivis'!Q14&gt;0,"VISS POSITIV")))))))</f>
        <v>-</v>
      </c>
      <c r="F21" s="146" t="str">
        <f>IF('Sammanställning kategorivis'!S14&lt;=-0.4,"MYCKET NEGATIV",IF('Sammanställning kategorivis'!S14&lt;-0.2,"NEGATIV",IF('Sammanställning kategorivis'!S14&lt;0,"VISS NEGATIV",IF('Sammanställning kategorivis'!S14=0,"-",IF('Sammanställning kategorivis'!S14&gt;0.4,"MYCKET POSITIV",IF('Sammanställning kategorivis'!S14&gt;0.2,"POSITIV",IF('Sammanställning kategorivis'!S14&gt;0,"VISS POSITIV")))))))</f>
        <v>-</v>
      </c>
      <c r="G21" s="28"/>
      <c r="H21" s="146" t="str">
        <f>IF('Sammanställning kategorivis'!P14=0,"-",IF('Sammanställning kategorivis'!P14&gt;0.4,"MYCKET POSITIV",IF('Sammanställning kategorivis'!P14&gt;0.2,"POSITIV",IF('Sammanställning kategorivis'!P14&gt;0,"VISS POSITIV"))))</f>
        <v>-</v>
      </c>
      <c r="I21" s="146" t="str">
        <f>IF('Sammanställning kategorivis'!R14=0,"-",IF('Sammanställning kategorivis'!R14&gt;0.4,"MYCKET POSITIV",IF('Sammanställning kategorivis'!R14&gt;0.2,"POSITIV",IF('Sammanställning kategorivis'!R14&gt;0,"VISS POSITIV"))))</f>
        <v>-</v>
      </c>
      <c r="J21" s="146" t="str">
        <f>IF('Sammanställning kategorivis'!T14=0,"-",IF('Sammanställning kategorivis'!T14&gt;0.4,"MYCKET POSITIV",IF('Sammanställning kategorivis'!T14&gt;0.2,"POSITIV",IF('Sammanställning kategorivis'!T14&gt;0,"VISS POSITIV"))))</f>
        <v>-</v>
      </c>
      <c r="K21" s="43"/>
      <c r="L21" s="28"/>
      <c r="M21" s="138">
        <f t="shared" si="5"/>
        <v>0</v>
      </c>
      <c r="N21" s="138">
        <f t="shared" si="0"/>
        <v>0</v>
      </c>
      <c r="O21" s="138">
        <f t="shared" si="0"/>
        <v>0</v>
      </c>
      <c r="P21" s="138">
        <f t="shared" si="6"/>
        <v>0</v>
      </c>
      <c r="Q21" s="138">
        <f t="shared" si="1"/>
        <v>0</v>
      </c>
      <c r="R21" s="138">
        <f t="shared" si="1"/>
        <v>0</v>
      </c>
      <c r="S21" s="138">
        <f t="shared" si="7"/>
        <v>0</v>
      </c>
      <c r="T21" s="138">
        <f t="shared" si="8"/>
        <v>0</v>
      </c>
      <c r="U21" s="138">
        <f t="shared" si="9"/>
        <v>0</v>
      </c>
      <c r="V21" s="138">
        <f t="shared" si="10"/>
        <v>0</v>
      </c>
      <c r="W21" s="138">
        <f t="shared" si="2"/>
        <v>0</v>
      </c>
      <c r="X21" s="138">
        <f t="shared" si="2"/>
        <v>0</v>
      </c>
      <c r="Y21" s="138">
        <f t="shared" si="11"/>
        <v>0</v>
      </c>
      <c r="Z21" s="138">
        <f t="shared" si="12"/>
        <v>0</v>
      </c>
      <c r="AA21" s="138">
        <f t="shared" si="13"/>
        <v>0</v>
      </c>
      <c r="AB21" s="138">
        <f t="shared" si="14"/>
        <v>0</v>
      </c>
      <c r="AC21" s="138">
        <f t="shared" si="4"/>
        <v>0</v>
      </c>
      <c r="AD21" s="138">
        <f t="shared" si="4"/>
        <v>0</v>
      </c>
      <c r="AF21" s="138">
        <f t="shared" si="15"/>
        <v>0</v>
      </c>
      <c r="AG21" s="138">
        <f t="shared" si="16"/>
        <v>0</v>
      </c>
      <c r="AH21" s="138">
        <f t="shared" si="17"/>
        <v>0</v>
      </c>
      <c r="AI21" s="138">
        <f t="shared" si="18"/>
        <v>0</v>
      </c>
      <c r="AJ21" s="138">
        <f t="shared" si="19"/>
        <v>0</v>
      </c>
      <c r="AK21" s="138">
        <f t="shared" si="20"/>
        <v>0</v>
      </c>
      <c r="AL21" s="138">
        <f t="shared" si="21"/>
        <v>0</v>
      </c>
      <c r="AM21" s="138">
        <f t="shared" si="22"/>
        <v>0</v>
      </c>
      <c r="AN21" s="138">
        <f t="shared" si="23"/>
        <v>0</v>
      </c>
    </row>
    <row r="22" spans="1:51" s="27" customFormat="1" ht="16" x14ac:dyDescent="0.35">
      <c r="A22" s="43"/>
      <c r="B22" s="58" t="s">
        <v>139</v>
      </c>
      <c r="C22" s="141">
        <f>'Sammanställning kategorivis'!N15</f>
        <v>0</v>
      </c>
      <c r="D22" s="146" t="str">
        <f>IF('Sammanställning kategorivis'!O15&lt;=-0.4,"MYCKET NEGATIV",IF('Sammanställning kategorivis'!O15&lt;-0.2,"NEGATIV",IF('Sammanställning kategorivis'!O15&lt;0,"VISS NEGATIV",IF('Sammanställning kategorivis'!O15=0,"-",IF('Sammanställning kategorivis'!O15&gt;0.4,"MYCKET POSITIV",IF('Sammanställning kategorivis'!O15&gt;0.2,"POSITIV",IF('Sammanställning kategorivis'!O15&gt;0,"VISS POSITIV")))))))</f>
        <v>-</v>
      </c>
      <c r="E22" s="146" t="str">
        <f>IF('Sammanställning kategorivis'!Q15&lt;=-0.4,"MYCKET NEGATIV",IF('Sammanställning kategorivis'!Q15&lt;-0.2,"NEGATIV",IF('Sammanställning kategorivis'!Q15&lt;0,"VISS NEGATIV",IF('Sammanställning kategorivis'!Q15=0,"-",IF('Sammanställning kategorivis'!Q15&gt;0.4,"MYCKET POSITIV",IF('Sammanställning kategorivis'!Q15&gt;0.2,"POSITIV",IF('Sammanställning kategorivis'!Q15&gt;0,"VISS POSITIV")))))))</f>
        <v>-</v>
      </c>
      <c r="F22" s="146" t="str">
        <f>IF('Sammanställning kategorivis'!S15&lt;=-0.4,"MYCKET NEGATIV",IF('Sammanställning kategorivis'!S15&lt;-0.2,"NEGATIV",IF('Sammanställning kategorivis'!S15&lt;0,"VISS NEGATIV",IF('Sammanställning kategorivis'!S15=0,"-",IF('Sammanställning kategorivis'!S15&gt;0.4,"MYCKET POSITIV",IF('Sammanställning kategorivis'!S15&gt;0.2,"POSITIV",IF('Sammanställning kategorivis'!S15&gt;0,"VISS POSITIV")))))))</f>
        <v>-</v>
      </c>
      <c r="G22" s="28"/>
      <c r="H22" s="146" t="str">
        <f>IF('Sammanställning kategorivis'!P15=0,"-",IF('Sammanställning kategorivis'!P15&gt;0.4,"MYCKET POSITIV",IF('Sammanställning kategorivis'!P15&gt;0.2,"POSITIV",IF('Sammanställning kategorivis'!P15&gt;0,"VISS POSITIV"))))</f>
        <v>-</v>
      </c>
      <c r="I22" s="146" t="str">
        <f>IF('Sammanställning kategorivis'!R15=0,"-",IF('Sammanställning kategorivis'!R15&gt;0.4,"MYCKET POSITIV",IF('Sammanställning kategorivis'!R15&gt;0.2,"POSITIV",IF('Sammanställning kategorivis'!R15&gt;0,"VISS POSITIV"))))</f>
        <v>-</v>
      </c>
      <c r="J22" s="146" t="str">
        <f>IF('Sammanställning kategorivis'!T15=0,"-",IF('Sammanställning kategorivis'!T15&gt;0.4,"MYCKET POSITIV",IF('Sammanställning kategorivis'!T15&gt;0.2,"POSITIV",IF('Sammanställning kategorivis'!T15&gt;0,"VISS POSITIV"))))</f>
        <v>-</v>
      </c>
      <c r="K22" s="43"/>
      <c r="L22" s="28"/>
      <c r="M22" s="138">
        <f t="shared" si="5"/>
        <v>0</v>
      </c>
      <c r="N22" s="138">
        <f t="shared" si="0"/>
        <v>0</v>
      </c>
      <c r="O22" s="138">
        <f t="shared" si="0"/>
        <v>0</v>
      </c>
      <c r="P22" s="138">
        <f t="shared" si="6"/>
        <v>0</v>
      </c>
      <c r="Q22" s="138">
        <f t="shared" si="1"/>
        <v>0</v>
      </c>
      <c r="R22" s="138">
        <f t="shared" si="1"/>
        <v>0</v>
      </c>
      <c r="S22" s="138">
        <f t="shared" si="7"/>
        <v>0</v>
      </c>
      <c r="T22" s="138">
        <f t="shared" si="8"/>
        <v>0</v>
      </c>
      <c r="U22" s="138">
        <f t="shared" si="9"/>
        <v>0</v>
      </c>
      <c r="V22" s="138">
        <f t="shared" si="10"/>
        <v>0</v>
      </c>
      <c r="W22" s="138">
        <f t="shared" si="2"/>
        <v>0</v>
      </c>
      <c r="X22" s="138">
        <f t="shared" si="2"/>
        <v>0</v>
      </c>
      <c r="Y22" s="138">
        <f t="shared" si="11"/>
        <v>0</v>
      </c>
      <c r="Z22" s="138">
        <f t="shared" si="12"/>
        <v>0</v>
      </c>
      <c r="AA22" s="138">
        <f t="shared" si="13"/>
        <v>0</v>
      </c>
      <c r="AB22" s="138">
        <f t="shared" si="14"/>
        <v>0</v>
      </c>
      <c r="AC22" s="138">
        <f t="shared" si="4"/>
        <v>0</v>
      </c>
      <c r="AD22" s="138">
        <f t="shared" si="4"/>
        <v>0</v>
      </c>
      <c r="AF22" s="138">
        <f t="shared" si="15"/>
        <v>0</v>
      </c>
      <c r="AG22" s="138">
        <f t="shared" si="16"/>
        <v>0</v>
      </c>
      <c r="AH22" s="138">
        <f t="shared" si="17"/>
        <v>0</v>
      </c>
      <c r="AI22" s="138">
        <f t="shared" si="18"/>
        <v>0</v>
      </c>
      <c r="AJ22" s="138">
        <f t="shared" si="19"/>
        <v>0</v>
      </c>
      <c r="AK22" s="138">
        <f t="shared" si="20"/>
        <v>0</v>
      </c>
      <c r="AL22" s="138">
        <f t="shared" si="21"/>
        <v>0</v>
      </c>
      <c r="AM22" s="138">
        <f t="shared" si="22"/>
        <v>0</v>
      </c>
      <c r="AN22" s="138">
        <f t="shared" si="23"/>
        <v>0</v>
      </c>
    </row>
    <row r="23" spans="1:51" s="27" customFormat="1" ht="16" x14ac:dyDescent="0.35">
      <c r="A23" s="43"/>
      <c r="B23" s="59" t="s">
        <v>140</v>
      </c>
      <c r="C23" s="141">
        <f>'Sammanställning kategorivis'!N16</f>
        <v>0</v>
      </c>
      <c r="D23" s="146" t="str">
        <f>IF('Sammanställning kategorivis'!O16&lt;=-0.4,"MYCKET NEGATIV",IF('Sammanställning kategorivis'!O16&lt;-0.2,"NEGATIV",IF('Sammanställning kategorivis'!O16&lt;0,"VISS NEGATIV",IF('Sammanställning kategorivis'!O16=0,"-",IF('Sammanställning kategorivis'!O16&gt;0.4,"MYCKET POSITIV",IF('Sammanställning kategorivis'!O16&gt;0.2,"POSITIV",IF('Sammanställning kategorivis'!O16&gt;0,"VISS POSITIV")))))))</f>
        <v>-</v>
      </c>
      <c r="E23" s="146" t="str">
        <f>IF('Sammanställning kategorivis'!Q16&lt;=-0.4,"MYCKET NEGATIV",IF('Sammanställning kategorivis'!Q16&lt;-0.2,"NEGATIV",IF('Sammanställning kategorivis'!Q16&lt;0,"VISS NEGATIV",IF('Sammanställning kategorivis'!Q16=0,"-",IF('Sammanställning kategorivis'!Q16&gt;0.4,"MYCKET POSITIV",IF('Sammanställning kategorivis'!Q16&gt;0.2,"POSITIV",IF('Sammanställning kategorivis'!Q16&gt;0,"VISS POSITIV")))))))</f>
        <v>-</v>
      </c>
      <c r="F23" s="146" t="str">
        <f>IF('Sammanställning kategorivis'!S16&lt;=-0.4,"MYCKET NEGATIV",IF('Sammanställning kategorivis'!S16&lt;-0.2,"NEGATIV",IF('Sammanställning kategorivis'!S16&lt;0,"VISS NEGATIV",IF('Sammanställning kategorivis'!S16=0,"-",IF('Sammanställning kategorivis'!S16&gt;0.4,"MYCKET POSITIV",IF('Sammanställning kategorivis'!S16&gt;0.2,"POSITIV",IF('Sammanställning kategorivis'!S16&gt;0,"VISS POSITIV")))))))</f>
        <v>-</v>
      </c>
      <c r="G23" s="28"/>
      <c r="H23" s="146" t="str">
        <f>IF('Sammanställning kategorivis'!P16=0,"-",IF('Sammanställning kategorivis'!P16&gt;0.4,"MYCKET POSITIV",IF('Sammanställning kategorivis'!P16&gt;0.2,"POSITIV",IF('Sammanställning kategorivis'!P16&gt;0,"VISS POSITIV"))))</f>
        <v>-</v>
      </c>
      <c r="I23" s="146" t="str">
        <f>IF('Sammanställning kategorivis'!R16=0,"-",IF('Sammanställning kategorivis'!R16&gt;0.4,"MYCKET POSITIV",IF('Sammanställning kategorivis'!R16&gt;0.2,"POSITIV",IF('Sammanställning kategorivis'!R16&gt;0,"VISS POSITIV"))))</f>
        <v>-</v>
      </c>
      <c r="J23" s="146" t="str">
        <f>IF('Sammanställning kategorivis'!T16=0,"-",IF('Sammanställning kategorivis'!T16&gt;0.4,"MYCKET POSITIV",IF('Sammanställning kategorivis'!T16&gt;0.2,"POSITIV",IF('Sammanställning kategorivis'!T16&gt;0,"VISS POSITIV"))))</f>
        <v>-</v>
      </c>
      <c r="K23" s="43"/>
      <c r="L23" s="28"/>
      <c r="M23" s="138">
        <f t="shared" si="5"/>
        <v>0</v>
      </c>
      <c r="N23" s="138">
        <f t="shared" si="0"/>
        <v>0</v>
      </c>
      <c r="O23" s="138">
        <f t="shared" si="0"/>
        <v>0</v>
      </c>
      <c r="P23" s="138">
        <f t="shared" si="6"/>
        <v>0</v>
      </c>
      <c r="Q23" s="138">
        <f t="shared" si="1"/>
        <v>0</v>
      </c>
      <c r="R23" s="138">
        <f t="shared" si="1"/>
        <v>0</v>
      </c>
      <c r="S23" s="138">
        <f t="shared" si="7"/>
        <v>0</v>
      </c>
      <c r="T23" s="138">
        <f t="shared" si="8"/>
        <v>0</v>
      </c>
      <c r="U23" s="138">
        <f t="shared" si="9"/>
        <v>0</v>
      </c>
      <c r="V23" s="138">
        <f t="shared" si="10"/>
        <v>0</v>
      </c>
      <c r="W23" s="138">
        <f t="shared" si="2"/>
        <v>0</v>
      </c>
      <c r="X23" s="138">
        <f t="shared" si="2"/>
        <v>0</v>
      </c>
      <c r="Y23" s="138">
        <f t="shared" si="11"/>
        <v>0</v>
      </c>
      <c r="Z23" s="138">
        <f t="shared" si="12"/>
        <v>0</v>
      </c>
      <c r="AA23" s="138">
        <f t="shared" si="13"/>
        <v>0</v>
      </c>
      <c r="AB23" s="138">
        <f t="shared" si="14"/>
        <v>0</v>
      </c>
      <c r="AC23" s="138">
        <f t="shared" si="4"/>
        <v>0</v>
      </c>
      <c r="AD23" s="138">
        <f t="shared" si="4"/>
        <v>0</v>
      </c>
      <c r="AF23" s="138">
        <f t="shared" si="15"/>
        <v>0</v>
      </c>
      <c r="AG23" s="138">
        <f t="shared" si="16"/>
        <v>0</v>
      </c>
      <c r="AH23" s="138">
        <f t="shared" si="17"/>
        <v>0</v>
      </c>
      <c r="AI23" s="138">
        <f t="shared" si="18"/>
        <v>0</v>
      </c>
      <c r="AJ23" s="138">
        <f t="shared" si="19"/>
        <v>0</v>
      </c>
      <c r="AK23" s="138">
        <f t="shared" si="20"/>
        <v>0</v>
      </c>
      <c r="AL23" s="138">
        <f t="shared" si="21"/>
        <v>0</v>
      </c>
      <c r="AM23" s="138">
        <f t="shared" si="22"/>
        <v>0</v>
      </c>
      <c r="AN23" s="138">
        <f t="shared" si="23"/>
        <v>0</v>
      </c>
    </row>
    <row r="24" spans="1:51" s="27" customFormat="1" ht="16" x14ac:dyDescent="0.35">
      <c r="A24" s="43"/>
      <c r="B24" s="62" t="s">
        <v>65</v>
      </c>
      <c r="C24" s="142">
        <f>'Sammanställning kategorivis'!N17</f>
        <v>0</v>
      </c>
      <c r="D24" s="57" t="str">
        <f>IF('Sammanställning kategorivis'!O17&lt;=-0.4,"MYCKET NEGATIV",IF('Sammanställning kategorivis'!O17&lt;-0.2,"NEGATIV",IF('Sammanställning kategorivis'!O17&lt;0,"VISS NEGATIV",IF('Sammanställning kategorivis'!O17=0,"-",IF('Sammanställning kategorivis'!O17&gt;0.4,"MYCKET POSITIV",IF('Sammanställning kategorivis'!O17&gt;0.2,"POSITIV",IF('Sammanställning kategorivis'!O17&gt;0,"VISS POSITIV")))))))</f>
        <v>-</v>
      </c>
      <c r="E24" s="57" t="str">
        <f>IF('Sammanställning kategorivis'!Q17&lt;=-0.4,"MYCKET NEGATIV",IF('Sammanställning kategorivis'!Q17&lt;-0.2,"NEGATIV",IF('Sammanställning kategorivis'!Q17&lt;0,"VISS NEGATIV",IF('Sammanställning kategorivis'!Q17=0,"-",IF('Sammanställning kategorivis'!Q17&gt;0.4,"MYCKET POSITIV",IF('Sammanställning kategorivis'!Q17&gt;0.2,"POSITIV",IF('Sammanställning kategorivis'!Q17&gt;0,"VISS POSITIV")))))))</f>
        <v>-</v>
      </c>
      <c r="F24" s="57" t="str">
        <f>IF('Sammanställning kategorivis'!S17&lt;=-0.4,"MYCKET NEGATIV",IF('Sammanställning kategorivis'!S17&lt;-0.2,"NEGATIV",IF('Sammanställning kategorivis'!S17&lt;0,"VISS NEGATIV",IF('Sammanställning kategorivis'!S17=0,"-",IF('Sammanställning kategorivis'!S17&gt;0.4,"MYCKET POSITIV",IF('Sammanställning kategorivis'!S17&gt;0.2,"POSITIV",IF('Sammanställning kategorivis'!S17&gt;0,"VISS POSITIV")))))))</f>
        <v>-</v>
      </c>
      <c r="G24" s="28"/>
      <c r="H24" s="146" t="str">
        <f>IF('Sammanställning kategorivis'!P17=0,"-",IF('Sammanställning kategorivis'!P17&gt;0.4,"MYCKET POSITIV",IF('Sammanställning kategorivis'!P17&gt;0.2,"POSITIV",IF('Sammanställning kategorivis'!P17&gt;0,"VISS POSITIV"))))</f>
        <v>-</v>
      </c>
      <c r="I24" s="146" t="str">
        <f>IF('Sammanställning kategorivis'!R17=0,"-",IF('Sammanställning kategorivis'!R17&gt;0.4,"MYCKET POSITIV",IF('Sammanställning kategorivis'!R17&gt;0.2,"POSITIV",IF('Sammanställning kategorivis'!R17&gt;0,"VISS POSITIV"))))</f>
        <v>-</v>
      </c>
      <c r="J24" s="146" t="str">
        <f>IF('Sammanställning kategorivis'!T17=0,"-",IF('Sammanställning kategorivis'!T17&gt;0.4,"MYCKET POSITIV",IF('Sammanställning kategorivis'!T17&gt;0.2,"POSITIV",IF('Sammanställning kategorivis'!T17&gt;0,"VISS POSITIV"))))</f>
        <v>-</v>
      </c>
      <c r="K24" s="43"/>
      <c r="L24" s="28"/>
      <c r="M24" s="138">
        <f t="shared" si="5"/>
        <v>0</v>
      </c>
      <c r="N24" s="138">
        <f t="shared" si="0"/>
        <v>0</v>
      </c>
      <c r="O24" s="138">
        <f t="shared" si="0"/>
        <v>0</v>
      </c>
      <c r="P24" s="138">
        <f t="shared" si="6"/>
        <v>0</v>
      </c>
      <c r="Q24" s="138">
        <f t="shared" si="1"/>
        <v>0</v>
      </c>
      <c r="R24" s="138">
        <f t="shared" si="1"/>
        <v>0</v>
      </c>
      <c r="S24" s="138">
        <f t="shared" si="7"/>
        <v>0</v>
      </c>
      <c r="T24" s="138">
        <f t="shared" si="8"/>
        <v>0</v>
      </c>
      <c r="U24" s="138">
        <f t="shared" si="9"/>
        <v>0</v>
      </c>
      <c r="V24" s="138">
        <f t="shared" si="10"/>
        <v>0</v>
      </c>
      <c r="W24" s="138">
        <f t="shared" si="2"/>
        <v>0</v>
      </c>
      <c r="X24" s="138">
        <f t="shared" si="2"/>
        <v>0</v>
      </c>
      <c r="Y24" s="138">
        <f t="shared" si="11"/>
        <v>0</v>
      </c>
      <c r="Z24" s="138">
        <f t="shared" si="12"/>
        <v>0</v>
      </c>
      <c r="AA24" s="138">
        <f t="shared" si="13"/>
        <v>0</v>
      </c>
      <c r="AB24" s="138">
        <f t="shared" si="14"/>
        <v>0</v>
      </c>
      <c r="AC24" s="138">
        <f t="shared" si="4"/>
        <v>0</v>
      </c>
      <c r="AD24" s="138">
        <f t="shared" si="4"/>
        <v>0</v>
      </c>
      <c r="AF24" s="138">
        <f t="shared" si="15"/>
        <v>0</v>
      </c>
      <c r="AG24" s="138">
        <f t="shared" si="16"/>
        <v>0</v>
      </c>
      <c r="AH24" s="138">
        <f t="shared" si="17"/>
        <v>0</v>
      </c>
      <c r="AI24" s="138">
        <f t="shared" si="18"/>
        <v>0</v>
      </c>
      <c r="AJ24" s="138">
        <f t="shared" si="19"/>
        <v>0</v>
      </c>
      <c r="AK24" s="138">
        <f t="shared" si="20"/>
        <v>0</v>
      </c>
      <c r="AL24" s="138">
        <f t="shared" si="21"/>
        <v>0</v>
      </c>
      <c r="AM24" s="138">
        <f t="shared" si="22"/>
        <v>0</v>
      </c>
      <c r="AN24" s="138">
        <f t="shared" si="23"/>
        <v>0</v>
      </c>
    </row>
    <row r="25" spans="1:51" s="27" customFormat="1" ht="16" x14ac:dyDescent="0.35">
      <c r="A25" s="43"/>
      <c r="B25" s="63" t="s">
        <v>66</v>
      </c>
      <c r="C25" s="143">
        <f>'Sammanställning kategorivis'!N18</f>
        <v>0</v>
      </c>
      <c r="D25" s="146" t="str">
        <f>IF('Sammanställning kategorivis'!O18&lt;=-0.4,"MYCKET NEGATIV",IF('Sammanställning kategorivis'!O18&lt;-0.2,"NEGATIV",IF('Sammanställning kategorivis'!O18&lt;0,"VISS NEGATIV",IF('Sammanställning kategorivis'!O18=0,"-",IF('Sammanställning kategorivis'!O18&gt;0.4,"MYCKET POSITIV",IF('Sammanställning kategorivis'!O18&gt;0.2,"POSITIV",IF('Sammanställning kategorivis'!O18&gt;0,"VISS POSITIV")))))))</f>
        <v>-</v>
      </c>
      <c r="E25" s="146" t="str">
        <f>IF('Sammanställning kategorivis'!Q18&lt;=-0.4,"MYCKET NEGATIV",IF('Sammanställning kategorivis'!Q18&lt;-0.2,"NEGATIV",IF('Sammanställning kategorivis'!Q18&lt;0,"VISS NEGATIV",IF('Sammanställning kategorivis'!Q18=0,"-",IF('Sammanställning kategorivis'!Q18&gt;0.4,"MYCKET POSITIV",IF('Sammanställning kategorivis'!Q18&gt;0.2,"POSITIV",IF('Sammanställning kategorivis'!Q18&gt;0,"VISS POSITIV")))))))</f>
        <v>-</v>
      </c>
      <c r="F25" s="146" t="str">
        <f>IF('Sammanställning kategorivis'!S18&lt;=-0.4,"MYCKET NEGATIV",IF('Sammanställning kategorivis'!S18&lt;-0.2,"NEGATIV",IF('Sammanställning kategorivis'!S18&lt;0,"VISS NEGATIV",IF('Sammanställning kategorivis'!S18=0,"-",IF('Sammanställning kategorivis'!S18&gt;0.4,"MYCKET POSITIV",IF('Sammanställning kategorivis'!S18&gt;0.2,"POSITIV",IF('Sammanställning kategorivis'!S18&gt;0,"VISS POSITIV")))))))</f>
        <v>-</v>
      </c>
      <c r="G25" s="28"/>
      <c r="H25" s="146" t="str">
        <f>IF('Sammanställning kategorivis'!P18=0,"-",IF('Sammanställning kategorivis'!P18&gt;0.4,"MYCKET POSITIV",IF('Sammanställning kategorivis'!P18&gt;0.2,"POSITIV",IF('Sammanställning kategorivis'!P18&gt;0,"VISS POSITIV"))))</f>
        <v>-</v>
      </c>
      <c r="I25" s="146" t="str">
        <f>IF('Sammanställning kategorivis'!R18=0,"-",IF('Sammanställning kategorivis'!R18&gt;0.4,"MYCKET POSITIV",IF('Sammanställning kategorivis'!R18&gt;0.2,"POSITIV",IF('Sammanställning kategorivis'!R18&gt;0,"VISS POSITIV"))))</f>
        <v>-</v>
      </c>
      <c r="J25" s="146" t="str">
        <f>IF('Sammanställning kategorivis'!T18=0,"-",IF('Sammanställning kategorivis'!T18&gt;0.4,"MYCKET POSITIV",IF('Sammanställning kategorivis'!T18&gt;0.2,"POSITIV",IF('Sammanställning kategorivis'!T18&gt;0,"VISS POSITIV"))))</f>
        <v>-</v>
      </c>
      <c r="K25" s="43"/>
      <c r="L25" s="28"/>
      <c r="M25" s="138">
        <f t="shared" si="5"/>
        <v>0</v>
      </c>
      <c r="N25" s="138">
        <f t="shared" si="0"/>
        <v>0</v>
      </c>
      <c r="O25" s="138">
        <f t="shared" si="0"/>
        <v>0</v>
      </c>
      <c r="P25" s="138">
        <f t="shared" si="6"/>
        <v>0</v>
      </c>
      <c r="Q25" s="138">
        <f t="shared" si="1"/>
        <v>0</v>
      </c>
      <c r="R25" s="138">
        <f t="shared" si="1"/>
        <v>0</v>
      </c>
      <c r="S25" s="138">
        <f t="shared" si="7"/>
        <v>0</v>
      </c>
      <c r="T25" s="138">
        <f t="shared" si="8"/>
        <v>0</v>
      </c>
      <c r="U25" s="138">
        <f t="shared" si="9"/>
        <v>0</v>
      </c>
      <c r="V25" s="138">
        <f t="shared" si="10"/>
        <v>0</v>
      </c>
      <c r="W25" s="138">
        <f t="shared" si="2"/>
        <v>0</v>
      </c>
      <c r="X25" s="138">
        <f t="shared" si="2"/>
        <v>0</v>
      </c>
      <c r="Y25" s="138">
        <f t="shared" si="11"/>
        <v>0</v>
      </c>
      <c r="Z25" s="138">
        <f t="shared" si="12"/>
        <v>0</v>
      </c>
      <c r="AA25" s="138">
        <f t="shared" si="13"/>
        <v>0</v>
      </c>
      <c r="AB25" s="138">
        <f t="shared" si="14"/>
        <v>0</v>
      </c>
      <c r="AC25" s="138">
        <f t="shared" si="4"/>
        <v>0</v>
      </c>
      <c r="AD25" s="138">
        <f t="shared" si="4"/>
        <v>0</v>
      </c>
      <c r="AF25" s="138">
        <f t="shared" si="15"/>
        <v>0</v>
      </c>
      <c r="AG25" s="138">
        <f t="shared" si="16"/>
        <v>0</v>
      </c>
      <c r="AH25" s="138">
        <f t="shared" si="17"/>
        <v>0</v>
      </c>
      <c r="AI25" s="138">
        <f t="shared" si="18"/>
        <v>0</v>
      </c>
      <c r="AJ25" s="138">
        <f t="shared" si="19"/>
        <v>0</v>
      </c>
      <c r="AK25" s="138">
        <f t="shared" si="20"/>
        <v>0</v>
      </c>
      <c r="AL25" s="138">
        <f t="shared" si="21"/>
        <v>0</v>
      </c>
      <c r="AM25" s="138">
        <f t="shared" si="22"/>
        <v>0</v>
      </c>
      <c r="AN25" s="138">
        <f t="shared" si="23"/>
        <v>0</v>
      </c>
    </row>
    <row r="26" spans="1:51" s="27" customFormat="1" ht="16" x14ac:dyDescent="0.35">
      <c r="A26" s="43"/>
      <c r="B26" s="63" t="s">
        <v>68</v>
      </c>
      <c r="C26" s="143">
        <f>'Sammanställning kategorivis'!N19</f>
        <v>0</v>
      </c>
      <c r="D26" s="146" t="str">
        <f>IF('Sammanställning kategorivis'!O19&lt;=-0.4,"MYCKET NEGATIV",IF('Sammanställning kategorivis'!O19&lt;-0.2,"NEGATIV",IF('Sammanställning kategorivis'!O19&lt;0,"VISS NEGATIV",IF('Sammanställning kategorivis'!O19=0,"-",IF('Sammanställning kategorivis'!O19&gt;0.4,"MYCKET POSITIV",IF('Sammanställning kategorivis'!O19&gt;0.2,"POSITIV",IF('Sammanställning kategorivis'!O19&gt;0,"VISS POSITIV")))))))</f>
        <v>-</v>
      </c>
      <c r="E26" s="146" t="str">
        <f>IF('Sammanställning kategorivis'!Q19&lt;=-0.4,"MYCKET NEGATIV",IF('Sammanställning kategorivis'!Q19&lt;-0.2,"NEGATIV",IF('Sammanställning kategorivis'!Q19&lt;0,"VISS NEGATIV",IF('Sammanställning kategorivis'!Q19=0,"-",IF('Sammanställning kategorivis'!Q19&gt;0.4,"MYCKET POSITIV",IF('Sammanställning kategorivis'!Q19&gt;0.2,"POSITIV",IF('Sammanställning kategorivis'!Q19&gt;0,"VISS POSITIV")))))))</f>
        <v>-</v>
      </c>
      <c r="F26" s="146" t="str">
        <f>IF('Sammanställning kategorivis'!S19&lt;=-0.4,"MYCKET NEGATIV",IF('Sammanställning kategorivis'!S19&lt;-0.2,"NEGATIV",IF('Sammanställning kategorivis'!S19&lt;0,"VISS NEGATIV",IF('Sammanställning kategorivis'!S19=0,"-",IF('Sammanställning kategorivis'!S19&gt;0.4,"MYCKET POSITIV",IF('Sammanställning kategorivis'!S19&gt;0.2,"POSITIV",IF('Sammanställning kategorivis'!S19&gt;0,"VISS POSITIV")))))))</f>
        <v>-</v>
      </c>
      <c r="G26" s="28"/>
      <c r="H26" s="146" t="str">
        <f>IF('Sammanställning kategorivis'!P19=0,"-",IF('Sammanställning kategorivis'!P19&gt;0.4,"MYCKET POSITIV",IF('Sammanställning kategorivis'!P19&gt;0.2,"POSITIV",IF('Sammanställning kategorivis'!P19&gt;0,"VISS POSITIV"))))</f>
        <v>-</v>
      </c>
      <c r="I26" s="146" t="str">
        <f>IF('Sammanställning kategorivis'!R19=0,"-",IF('Sammanställning kategorivis'!R19&gt;0.4,"MYCKET POSITIV",IF('Sammanställning kategorivis'!R19&gt;0.2,"POSITIV",IF('Sammanställning kategorivis'!R19&gt;0,"VISS POSITIV"))))</f>
        <v>-</v>
      </c>
      <c r="J26" s="146" t="str">
        <f>IF('Sammanställning kategorivis'!T19=0,"-",IF('Sammanställning kategorivis'!T19&gt;0.4,"MYCKET POSITIV",IF('Sammanställning kategorivis'!T19&gt;0.2,"POSITIV",IF('Sammanställning kategorivis'!T19&gt;0,"VISS POSITIV"))))</f>
        <v>-</v>
      </c>
      <c r="K26" s="43"/>
      <c r="L26" s="28"/>
      <c r="M26" s="138">
        <f t="shared" si="5"/>
        <v>0</v>
      </c>
      <c r="N26" s="138">
        <f t="shared" si="0"/>
        <v>0</v>
      </c>
      <c r="O26" s="138">
        <f t="shared" si="0"/>
        <v>0</v>
      </c>
      <c r="P26" s="138">
        <f t="shared" si="6"/>
        <v>0</v>
      </c>
      <c r="Q26" s="138">
        <f t="shared" si="1"/>
        <v>0</v>
      </c>
      <c r="R26" s="138">
        <f t="shared" si="1"/>
        <v>0</v>
      </c>
      <c r="S26" s="138">
        <f t="shared" si="7"/>
        <v>0</v>
      </c>
      <c r="T26" s="138">
        <f t="shared" si="8"/>
        <v>0</v>
      </c>
      <c r="U26" s="138">
        <f t="shared" si="9"/>
        <v>0</v>
      </c>
      <c r="V26" s="138">
        <f t="shared" si="10"/>
        <v>0</v>
      </c>
      <c r="W26" s="138">
        <f t="shared" si="2"/>
        <v>0</v>
      </c>
      <c r="X26" s="138">
        <f t="shared" si="2"/>
        <v>0</v>
      </c>
      <c r="Y26" s="138">
        <f t="shared" si="11"/>
        <v>0</v>
      </c>
      <c r="Z26" s="138">
        <f t="shared" si="12"/>
        <v>0</v>
      </c>
      <c r="AA26" s="138">
        <f t="shared" si="13"/>
        <v>0</v>
      </c>
      <c r="AB26" s="138">
        <f t="shared" si="14"/>
        <v>0</v>
      </c>
      <c r="AC26" s="138">
        <f t="shared" si="4"/>
        <v>0</v>
      </c>
      <c r="AD26" s="138">
        <f t="shared" si="4"/>
        <v>0</v>
      </c>
      <c r="AF26" s="138">
        <f t="shared" si="15"/>
        <v>0</v>
      </c>
      <c r="AG26" s="138">
        <f t="shared" si="16"/>
        <v>0</v>
      </c>
      <c r="AH26" s="138">
        <f t="shared" si="17"/>
        <v>0</v>
      </c>
      <c r="AI26" s="138">
        <f t="shared" si="18"/>
        <v>0</v>
      </c>
      <c r="AJ26" s="138">
        <f t="shared" si="19"/>
        <v>0</v>
      </c>
      <c r="AK26" s="138">
        <f t="shared" si="20"/>
        <v>0</v>
      </c>
      <c r="AL26" s="138">
        <f t="shared" si="21"/>
        <v>0</v>
      </c>
      <c r="AM26" s="138">
        <f t="shared" si="22"/>
        <v>0</v>
      </c>
      <c r="AN26" s="138">
        <f t="shared" si="23"/>
        <v>0</v>
      </c>
    </row>
    <row r="27" spans="1:51" s="27" customFormat="1" ht="16" x14ac:dyDescent="0.35">
      <c r="A27" s="43"/>
      <c r="B27" s="64" t="s">
        <v>67</v>
      </c>
      <c r="C27" s="162">
        <f>'Sammanställning kategorivis'!N20</f>
        <v>0</v>
      </c>
      <c r="D27" s="146" t="str">
        <f>IF('Sammanställning kategorivis'!O20&lt;=-0.4,"MYCKET NEGATIV",IF('Sammanställning kategorivis'!O20&lt;-0.2,"NEGATIV",IF('Sammanställning kategorivis'!O20&lt;0,"VISS NEGATIV",IF('Sammanställning kategorivis'!O20=0,"-",IF('Sammanställning kategorivis'!O20&gt;0.4,"MYCKET POSITIV",IF('Sammanställning kategorivis'!O20&gt;0.2,"POSITIV",IF('Sammanställning kategorivis'!O20&gt;0,"VISS POSITIV")))))))</f>
        <v>-</v>
      </c>
      <c r="E27" s="146" t="str">
        <f>IF('Sammanställning kategorivis'!Q20&lt;=-0.4,"MYCKET NEGATIV",IF('Sammanställning kategorivis'!Q20&lt;-0.2,"NEGATIV",IF('Sammanställning kategorivis'!Q20&lt;0,"VISS NEGATIV",IF('Sammanställning kategorivis'!Q20=0,"-",IF('Sammanställning kategorivis'!Q20&gt;0.4,"MYCKET POSITIV",IF('Sammanställning kategorivis'!Q20&gt;0.2,"POSITIV",IF('Sammanställning kategorivis'!Q20&gt;0,"VISS POSITIV")))))))</f>
        <v>-</v>
      </c>
      <c r="F27" s="146" t="str">
        <f>IF('Sammanställning kategorivis'!S20&lt;=-0.4,"MYCKET NEGATIV",IF('Sammanställning kategorivis'!S20&lt;-0.2,"NEGATIV",IF('Sammanställning kategorivis'!S20&lt;0,"VISS NEGATIV",IF('Sammanställning kategorivis'!S20=0,"-",IF('Sammanställning kategorivis'!S20&gt;0.4,"MYCKET POSITIV",IF('Sammanställning kategorivis'!S20&gt;0.2,"POSITIV",IF('Sammanställning kategorivis'!S20&gt;0,"VISS POSITIV")))))))</f>
        <v>-</v>
      </c>
      <c r="G27" s="28"/>
      <c r="H27" s="146" t="str">
        <f>IF('Sammanställning kategorivis'!P20=0,"-",IF('Sammanställning kategorivis'!P20&gt;0.4,"MYCKET POSITIV",IF('Sammanställning kategorivis'!P20&gt;0.2,"POSITIV",IF('Sammanställning kategorivis'!P20&gt;0,"VISS POSITIV"))))</f>
        <v>-</v>
      </c>
      <c r="I27" s="146" t="str">
        <f>IF('Sammanställning kategorivis'!R20=0,"-",IF('Sammanställning kategorivis'!R20&gt;0.4,"MYCKET POSITIV",IF('Sammanställning kategorivis'!R20&gt;0.2,"POSITIV",IF('Sammanställning kategorivis'!R20&gt;0,"VISS POSITIV"))))</f>
        <v>-</v>
      </c>
      <c r="J27" s="146" t="str">
        <f>IF('Sammanställning kategorivis'!T20=0,"-",IF('Sammanställning kategorivis'!T20&gt;0.4,"MYCKET POSITIV",IF('Sammanställning kategorivis'!T20&gt;0.2,"POSITIV",IF('Sammanställning kategorivis'!T20&gt;0,"VISS POSITIV"))))</f>
        <v>-</v>
      </c>
      <c r="K27" s="43"/>
      <c r="L27" s="28"/>
      <c r="M27" s="138">
        <f t="shared" si="5"/>
        <v>0</v>
      </c>
      <c r="N27" s="138">
        <f t="shared" si="5"/>
        <v>0</v>
      </c>
      <c r="O27" s="138">
        <f t="shared" si="5"/>
        <v>0</v>
      </c>
      <c r="P27" s="138">
        <f t="shared" si="6"/>
        <v>0</v>
      </c>
      <c r="Q27" s="138">
        <f t="shared" si="6"/>
        <v>0</v>
      </c>
      <c r="R27" s="138">
        <f t="shared" si="6"/>
        <v>0</v>
      </c>
      <c r="S27" s="138">
        <f t="shared" si="7"/>
        <v>0</v>
      </c>
      <c r="T27" s="138">
        <f t="shared" si="8"/>
        <v>0</v>
      </c>
      <c r="U27" s="138">
        <f t="shared" si="9"/>
        <v>0</v>
      </c>
      <c r="V27" s="138">
        <f t="shared" si="10"/>
        <v>0</v>
      </c>
      <c r="W27" s="138">
        <f t="shared" si="10"/>
        <v>0</v>
      </c>
      <c r="X27" s="138">
        <f t="shared" si="10"/>
        <v>0</v>
      </c>
      <c r="Y27" s="138">
        <f t="shared" si="11"/>
        <v>0</v>
      </c>
      <c r="Z27" s="138">
        <f t="shared" si="12"/>
        <v>0</v>
      </c>
      <c r="AA27" s="138">
        <f t="shared" si="13"/>
        <v>0</v>
      </c>
      <c r="AB27" s="138">
        <f t="shared" si="14"/>
        <v>0</v>
      </c>
      <c r="AC27" s="138">
        <f t="shared" si="14"/>
        <v>0</v>
      </c>
      <c r="AD27" s="138">
        <f t="shared" si="14"/>
        <v>0</v>
      </c>
      <c r="AF27" s="138">
        <f t="shared" si="15"/>
        <v>0</v>
      </c>
      <c r="AG27" s="138">
        <f t="shared" si="16"/>
        <v>0</v>
      </c>
      <c r="AH27" s="138">
        <f t="shared" si="17"/>
        <v>0</v>
      </c>
      <c r="AI27" s="138">
        <f t="shared" si="18"/>
        <v>0</v>
      </c>
      <c r="AJ27" s="138">
        <f t="shared" si="19"/>
        <v>0</v>
      </c>
      <c r="AK27" s="138">
        <f t="shared" si="20"/>
        <v>0</v>
      </c>
      <c r="AL27" s="138">
        <f t="shared" si="21"/>
        <v>0</v>
      </c>
      <c r="AM27" s="138">
        <f t="shared" si="22"/>
        <v>0</v>
      </c>
      <c r="AN27" s="138">
        <f t="shared" si="23"/>
        <v>0</v>
      </c>
    </row>
    <row r="28" spans="1:51" s="27" customFormat="1" ht="16" x14ac:dyDescent="0.35">
      <c r="A28" s="43"/>
      <c r="B28" s="65" t="s">
        <v>69</v>
      </c>
      <c r="C28" s="144">
        <f>'Sammanställning kategorivis'!N21</f>
        <v>0</v>
      </c>
      <c r="D28" s="57" t="str">
        <f>IF('Sammanställning kategorivis'!O21&lt;=-0.4,"MYCKET NEGATIV",IF('Sammanställning kategorivis'!O21&lt;-0.2,"NEGATIV",IF('Sammanställning kategorivis'!O21&lt;0,"VISS NEGATIV",IF('Sammanställning kategorivis'!O21=0,"-",IF('Sammanställning kategorivis'!O21&gt;0.4,"MYCKET POSITIV",IF('Sammanställning kategorivis'!O21&gt;0.2,"POSITIV",IF('Sammanställning kategorivis'!O21&gt;0,"VISS POSITIV")))))))</f>
        <v>-</v>
      </c>
      <c r="E28" s="57" t="str">
        <f>IF('Sammanställning kategorivis'!Q21&lt;=-0.4,"MYCKET NEGATIV",IF('Sammanställning kategorivis'!Q21&lt;-0.2,"NEGATIV",IF('Sammanställning kategorivis'!Q21&lt;0,"VISS NEGATIV",IF('Sammanställning kategorivis'!Q21=0,"-",IF('Sammanställning kategorivis'!Q21&gt;0.4,"MYCKET POSITIV",IF('Sammanställning kategorivis'!Q21&gt;0.2,"POSITIV",IF('Sammanställning kategorivis'!Q21&gt;0,"VISS POSITIV")))))))</f>
        <v>-</v>
      </c>
      <c r="F28" s="57" t="str">
        <f>IF('Sammanställning kategorivis'!S21&lt;=-0.4,"MYCKET NEGATIV",IF('Sammanställning kategorivis'!S21&lt;-0.2,"NEGATIV",IF('Sammanställning kategorivis'!S21&lt;0,"VISS NEGATIV",IF('Sammanställning kategorivis'!S21=0,"-",IF('Sammanställning kategorivis'!S21&gt;0.4,"MYCKET POSITIV",IF('Sammanställning kategorivis'!S21&gt;0.2,"POSITIV",IF('Sammanställning kategorivis'!S21&gt;0,"VISS POSITIV")))))))</f>
        <v>-</v>
      </c>
      <c r="G28" s="28"/>
      <c r="H28" s="146" t="str">
        <f>IF('Sammanställning kategorivis'!P21=0,"-",IF('Sammanställning kategorivis'!P21&gt;0.4,"MYCKET POSITIV",IF('Sammanställning kategorivis'!P21&gt;0.2,"POSITIV",IF('Sammanställning kategorivis'!P21&gt;0,"VISS POSITIV"))))</f>
        <v>-</v>
      </c>
      <c r="I28" s="146" t="str">
        <f>IF('Sammanställning kategorivis'!R21=0,"-",IF('Sammanställning kategorivis'!R21&gt;0.4,"MYCKET POSITIV",IF('Sammanställning kategorivis'!R21&gt;0.2,"POSITIV",IF('Sammanställning kategorivis'!R21&gt;0,"VISS POSITIV"))))</f>
        <v>-</v>
      </c>
      <c r="J28" s="146" t="str">
        <f>IF('Sammanställning kategorivis'!T21=0,"-",IF('Sammanställning kategorivis'!T21&gt;0.4,"MYCKET POSITIV",IF('Sammanställning kategorivis'!T21&gt;0.2,"POSITIV",IF('Sammanställning kategorivis'!T21&gt;0,"VISS POSITIV"))))</f>
        <v>-</v>
      </c>
      <c r="K28" s="43"/>
      <c r="L28" s="28"/>
      <c r="M28" s="138">
        <f t="shared" si="5"/>
        <v>0</v>
      </c>
      <c r="N28" s="138">
        <f t="shared" si="5"/>
        <v>0</v>
      </c>
      <c r="O28" s="138">
        <f t="shared" si="5"/>
        <v>0</v>
      </c>
      <c r="P28" s="138">
        <f t="shared" si="6"/>
        <v>0</v>
      </c>
      <c r="Q28" s="138">
        <f t="shared" si="6"/>
        <v>0</v>
      </c>
      <c r="R28" s="138">
        <f t="shared" si="6"/>
        <v>0</v>
      </c>
      <c r="S28" s="138">
        <f t="shared" si="7"/>
        <v>0</v>
      </c>
      <c r="T28" s="138">
        <f t="shared" si="8"/>
        <v>0</v>
      </c>
      <c r="U28" s="138">
        <f t="shared" si="9"/>
        <v>0</v>
      </c>
      <c r="V28" s="138">
        <f t="shared" si="10"/>
        <v>0</v>
      </c>
      <c r="W28" s="138">
        <f t="shared" si="10"/>
        <v>0</v>
      </c>
      <c r="X28" s="138">
        <f t="shared" si="10"/>
        <v>0</v>
      </c>
      <c r="Y28" s="138">
        <f t="shared" si="11"/>
        <v>0</v>
      </c>
      <c r="Z28" s="138">
        <f t="shared" si="12"/>
        <v>0</v>
      </c>
      <c r="AA28" s="138">
        <f t="shared" si="13"/>
        <v>0</v>
      </c>
      <c r="AB28" s="138">
        <f t="shared" si="14"/>
        <v>0</v>
      </c>
      <c r="AC28" s="138">
        <f t="shared" si="14"/>
        <v>0</v>
      </c>
      <c r="AD28" s="138">
        <f t="shared" si="14"/>
        <v>0</v>
      </c>
      <c r="AF28" s="138">
        <f t="shared" si="15"/>
        <v>0</v>
      </c>
      <c r="AG28" s="138">
        <f t="shared" si="16"/>
        <v>0</v>
      </c>
      <c r="AH28" s="138">
        <f t="shared" si="17"/>
        <v>0</v>
      </c>
      <c r="AI28" s="138">
        <f t="shared" si="18"/>
        <v>0</v>
      </c>
      <c r="AJ28" s="138">
        <f t="shared" si="19"/>
        <v>0</v>
      </c>
      <c r="AK28" s="138">
        <f t="shared" si="20"/>
        <v>0</v>
      </c>
      <c r="AL28" s="138">
        <f t="shared" si="21"/>
        <v>0</v>
      </c>
      <c r="AM28" s="138">
        <f t="shared" si="22"/>
        <v>0</v>
      </c>
      <c r="AN28" s="138">
        <f t="shared" si="23"/>
        <v>0</v>
      </c>
    </row>
    <row r="29" spans="1:51" s="27" customFormat="1" ht="16" x14ac:dyDescent="0.35">
      <c r="A29" s="43"/>
      <c r="B29" s="66" t="s">
        <v>141</v>
      </c>
      <c r="C29" s="145">
        <f>'Sammanställning kategorivis'!N22</f>
        <v>0</v>
      </c>
      <c r="D29" s="146" t="str">
        <f>IF('Sammanställning kategorivis'!O22&lt;=-0.4,"MYCKET NEGATIV",IF('Sammanställning kategorivis'!O22&lt;-0.2,"NEGATIV",IF('Sammanställning kategorivis'!O22&lt;0,"VISS NEGATIV",IF('Sammanställning kategorivis'!O22=0,"-",IF('Sammanställning kategorivis'!O22&gt;0.4,"MYCKET POSITIV",IF('Sammanställning kategorivis'!O22&gt;0.2,"POSITIV",IF('Sammanställning kategorivis'!O22&gt;0,"VISS POSITIV")))))))</f>
        <v>-</v>
      </c>
      <c r="E29" s="146" t="str">
        <f>IF('Sammanställning kategorivis'!Q22&lt;=-0.4,"MYCKET NEGATIV",IF('Sammanställning kategorivis'!Q22&lt;-0.2,"NEGATIV",IF('Sammanställning kategorivis'!Q22&lt;0,"VISS NEGATIV",IF('Sammanställning kategorivis'!Q22=0,"-",IF('Sammanställning kategorivis'!Q22&gt;0.4,"MYCKET POSITIV",IF('Sammanställning kategorivis'!Q22&gt;0.2,"POSITIV",IF('Sammanställning kategorivis'!Q22&gt;0,"VISS POSITIV")))))))</f>
        <v>-</v>
      </c>
      <c r="F29" s="146" t="str">
        <f>IF('Sammanställning kategorivis'!S22&lt;=-0.4,"MYCKET NEGATIV",IF('Sammanställning kategorivis'!S22&lt;-0.2,"NEGATIV",IF('Sammanställning kategorivis'!S22&lt;0,"VISS NEGATIV",IF('Sammanställning kategorivis'!S22=0,"-",IF('Sammanställning kategorivis'!S22&gt;0.4,"MYCKET POSITIV",IF('Sammanställning kategorivis'!S22&gt;0.2,"POSITIV",IF('Sammanställning kategorivis'!S22&gt;0,"VISS POSITIV")))))))</f>
        <v>-</v>
      </c>
      <c r="G29" s="28"/>
      <c r="H29" s="146" t="str">
        <f>IF('Sammanställning kategorivis'!P22=0,"-",IF('Sammanställning kategorivis'!P22&gt;0.4,"MYCKET POSITIV",IF('Sammanställning kategorivis'!P22&gt;0.2,"POSITIV",IF('Sammanställning kategorivis'!P22&gt;0,"VISS POSITIV"))))</f>
        <v>-</v>
      </c>
      <c r="I29" s="146" t="str">
        <f>IF('Sammanställning kategorivis'!R22=0,"-",IF('Sammanställning kategorivis'!R22&gt;0.4,"MYCKET POSITIV",IF('Sammanställning kategorivis'!R22&gt;0.2,"POSITIV",IF('Sammanställning kategorivis'!R22&gt;0,"VISS POSITIV"))))</f>
        <v>-</v>
      </c>
      <c r="J29" s="146" t="str">
        <f>IF('Sammanställning kategorivis'!T22=0,"-",IF('Sammanställning kategorivis'!T22&gt;0.4,"MYCKET POSITIV",IF('Sammanställning kategorivis'!T22&gt;0.2,"POSITIV",IF('Sammanställning kategorivis'!T22&gt;0,"VISS POSITIV"))))</f>
        <v>-</v>
      </c>
      <c r="K29" s="43"/>
      <c r="L29" s="28"/>
      <c r="M29" s="138">
        <f t="shared" si="5"/>
        <v>0</v>
      </c>
      <c r="N29" s="138">
        <f t="shared" si="5"/>
        <v>0</v>
      </c>
      <c r="O29" s="138">
        <f t="shared" si="5"/>
        <v>0</v>
      </c>
      <c r="P29" s="138">
        <f t="shared" si="6"/>
        <v>0</v>
      </c>
      <c r="Q29" s="138">
        <f t="shared" si="6"/>
        <v>0</v>
      </c>
      <c r="R29" s="138">
        <f t="shared" si="6"/>
        <v>0</v>
      </c>
      <c r="S29" s="138">
        <f t="shared" si="7"/>
        <v>0</v>
      </c>
      <c r="T29" s="138">
        <f t="shared" si="8"/>
        <v>0</v>
      </c>
      <c r="U29" s="138">
        <f t="shared" si="9"/>
        <v>0</v>
      </c>
      <c r="V29" s="138">
        <f t="shared" si="10"/>
        <v>0</v>
      </c>
      <c r="W29" s="138">
        <f t="shared" si="10"/>
        <v>0</v>
      </c>
      <c r="X29" s="138">
        <f t="shared" si="10"/>
        <v>0</v>
      </c>
      <c r="Y29" s="138">
        <f t="shared" si="11"/>
        <v>0</v>
      </c>
      <c r="Z29" s="138">
        <f t="shared" si="12"/>
        <v>0</v>
      </c>
      <c r="AA29" s="138">
        <f t="shared" si="13"/>
        <v>0</v>
      </c>
      <c r="AB29" s="138">
        <f t="shared" si="14"/>
        <v>0</v>
      </c>
      <c r="AC29" s="138">
        <f t="shared" si="14"/>
        <v>0</v>
      </c>
      <c r="AD29" s="138">
        <f t="shared" si="14"/>
        <v>0</v>
      </c>
      <c r="AF29" s="138">
        <f t="shared" si="15"/>
        <v>0</v>
      </c>
      <c r="AG29" s="138">
        <f t="shared" si="16"/>
        <v>0</v>
      </c>
      <c r="AH29" s="138">
        <f t="shared" si="17"/>
        <v>0</v>
      </c>
      <c r="AI29" s="138">
        <f t="shared" si="18"/>
        <v>0</v>
      </c>
      <c r="AJ29" s="138">
        <f t="shared" si="19"/>
        <v>0</v>
      </c>
      <c r="AK29" s="138">
        <f t="shared" si="20"/>
        <v>0</v>
      </c>
      <c r="AL29" s="138">
        <f t="shared" si="21"/>
        <v>0</v>
      </c>
      <c r="AM29" s="138">
        <f t="shared" si="22"/>
        <v>0</v>
      </c>
      <c r="AN29" s="138">
        <f t="shared" si="23"/>
        <v>0</v>
      </c>
    </row>
    <row r="30" spans="1:51" s="27" customFormat="1" ht="16" x14ac:dyDescent="0.35">
      <c r="A30" s="43"/>
      <c r="B30" s="66" t="s">
        <v>70</v>
      </c>
      <c r="C30" s="145">
        <f>'Sammanställning kategorivis'!N23</f>
        <v>0</v>
      </c>
      <c r="D30" s="146" t="str">
        <f>IF('Sammanställning kategorivis'!O23&lt;=-0.4,"MYCKET NEGATIV",IF('Sammanställning kategorivis'!O23&lt;-0.2,"NEGATIV",IF('Sammanställning kategorivis'!O23&lt;0,"VISS NEGATIV",IF('Sammanställning kategorivis'!O23=0,"-",IF('Sammanställning kategorivis'!O23&gt;0.4,"MYCKET POSITIV",IF('Sammanställning kategorivis'!O23&gt;0.2,"POSITIV",IF('Sammanställning kategorivis'!O23&gt;0,"VISS POSITIV")))))))</f>
        <v>-</v>
      </c>
      <c r="E30" s="146" t="str">
        <f>IF('Sammanställning kategorivis'!Q23&lt;=-0.4,"MYCKET NEGATIV",IF('Sammanställning kategorivis'!Q23&lt;-0.2,"NEGATIV",IF('Sammanställning kategorivis'!Q23&lt;0,"VISS NEGATIV",IF('Sammanställning kategorivis'!Q23=0,"-",IF('Sammanställning kategorivis'!Q23&gt;0.4,"MYCKET POSITIV",IF('Sammanställning kategorivis'!Q23&gt;0.2,"POSITIV",IF('Sammanställning kategorivis'!Q23&gt;0,"VISS POSITIV")))))))</f>
        <v>-</v>
      </c>
      <c r="F30" s="146" t="str">
        <f>IF('Sammanställning kategorivis'!S23&lt;=-0.4,"MYCKET NEGATIV",IF('Sammanställning kategorivis'!S23&lt;-0.2,"NEGATIV",IF('Sammanställning kategorivis'!S23&lt;0,"VISS NEGATIV",IF('Sammanställning kategorivis'!S23=0,"-",IF('Sammanställning kategorivis'!S23&gt;0.4,"MYCKET POSITIV",IF('Sammanställning kategorivis'!S23&gt;0.2,"POSITIV",IF('Sammanställning kategorivis'!S23&gt;0,"VISS POSITIV")))))))</f>
        <v>-</v>
      </c>
      <c r="G30" s="28"/>
      <c r="H30" s="146" t="str">
        <f>IF('Sammanställning kategorivis'!P23=0,"-",IF('Sammanställning kategorivis'!P23&gt;0.4,"MYCKET POSITIV",IF('Sammanställning kategorivis'!P23&gt;0.2,"POSITIV",IF('Sammanställning kategorivis'!P23&gt;0,"VISS POSITIV"))))</f>
        <v>-</v>
      </c>
      <c r="I30" s="146" t="str">
        <f>IF('Sammanställning kategorivis'!R23=0,"-",IF('Sammanställning kategorivis'!R23&gt;0.4,"MYCKET POSITIV",IF('Sammanställning kategorivis'!R23&gt;0.2,"POSITIV",IF('Sammanställning kategorivis'!R23&gt;0,"VISS POSITIV"))))</f>
        <v>-</v>
      </c>
      <c r="J30" s="146" t="str">
        <f>IF('Sammanställning kategorivis'!T23=0,"-",IF('Sammanställning kategorivis'!T23&gt;0.4,"MYCKET POSITIV",IF('Sammanställning kategorivis'!T23&gt;0.2,"POSITIV",IF('Sammanställning kategorivis'!T23&gt;0,"VISS POSITIV"))))</f>
        <v>-</v>
      </c>
      <c r="K30" s="43"/>
      <c r="L30" s="28"/>
      <c r="M30" s="138">
        <f t="shared" si="5"/>
        <v>0</v>
      </c>
      <c r="N30" s="138">
        <f t="shared" si="5"/>
        <v>0</v>
      </c>
      <c r="O30" s="138">
        <f t="shared" si="5"/>
        <v>0</v>
      </c>
      <c r="P30" s="138">
        <f t="shared" si="6"/>
        <v>0</v>
      </c>
      <c r="Q30" s="138">
        <f t="shared" si="6"/>
        <v>0</v>
      </c>
      <c r="R30" s="138">
        <f t="shared" si="6"/>
        <v>0</v>
      </c>
      <c r="S30" s="138">
        <f t="shared" si="7"/>
        <v>0</v>
      </c>
      <c r="T30" s="138">
        <f t="shared" si="8"/>
        <v>0</v>
      </c>
      <c r="U30" s="138">
        <f t="shared" si="9"/>
        <v>0</v>
      </c>
      <c r="V30" s="138">
        <f t="shared" si="10"/>
        <v>0</v>
      </c>
      <c r="W30" s="138">
        <f t="shared" si="10"/>
        <v>0</v>
      </c>
      <c r="X30" s="138">
        <f t="shared" si="10"/>
        <v>0</v>
      </c>
      <c r="Y30" s="138">
        <f t="shared" si="11"/>
        <v>0</v>
      </c>
      <c r="Z30" s="138">
        <f t="shared" si="12"/>
        <v>0</v>
      </c>
      <c r="AA30" s="138">
        <f t="shared" si="13"/>
        <v>0</v>
      </c>
      <c r="AB30" s="138">
        <f t="shared" si="14"/>
        <v>0</v>
      </c>
      <c r="AC30" s="138">
        <f t="shared" si="14"/>
        <v>0</v>
      </c>
      <c r="AD30" s="138">
        <f t="shared" si="14"/>
        <v>0</v>
      </c>
      <c r="AF30" s="138">
        <f t="shared" si="15"/>
        <v>0</v>
      </c>
      <c r="AG30" s="138">
        <f t="shared" si="16"/>
        <v>0</v>
      </c>
      <c r="AH30" s="138">
        <f t="shared" si="17"/>
        <v>0</v>
      </c>
      <c r="AI30" s="138">
        <f t="shared" si="18"/>
        <v>0</v>
      </c>
      <c r="AJ30" s="138">
        <f t="shared" si="19"/>
        <v>0</v>
      </c>
      <c r="AK30" s="138">
        <f t="shared" si="20"/>
        <v>0</v>
      </c>
      <c r="AL30" s="138">
        <f t="shared" si="21"/>
        <v>0</v>
      </c>
      <c r="AM30" s="138">
        <f t="shared" si="22"/>
        <v>0</v>
      </c>
      <c r="AN30" s="138">
        <f t="shared" si="23"/>
        <v>0</v>
      </c>
    </row>
    <row r="31" spans="1:51" s="27" customFormat="1" ht="16" x14ac:dyDescent="0.35">
      <c r="A31" s="43"/>
      <c r="B31" s="66" t="s">
        <v>71</v>
      </c>
      <c r="C31" s="145">
        <f>'Sammanställning kategorivis'!N24</f>
        <v>0</v>
      </c>
      <c r="D31" s="146" t="str">
        <f>IF('Sammanställning kategorivis'!O24&lt;=-0.4,"MYCKET NEGATIV",IF('Sammanställning kategorivis'!O24&lt;-0.2,"NEGATIV",IF('Sammanställning kategorivis'!O24&lt;0,"VISS NEGATIV",IF('Sammanställning kategorivis'!O24=0,"-",IF('Sammanställning kategorivis'!O24&gt;0.4,"MYCKET POSITIV",IF('Sammanställning kategorivis'!O24&gt;0.2,"POSITIV",IF('Sammanställning kategorivis'!O24&gt;0,"VISS POSITIV")))))))</f>
        <v>-</v>
      </c>
      <c r="E31" s="146" t="str">
        <f>IF('Sammanställning kategorivis'!Q24&lt;=-0.4,"MYCKET NEGATIV",IF('Sammanställning kategorivis'!Q24&lt;-0.2,"NEGATIV",IF('Sammanställning kategorivis'!Q24&lt;0,"VISS NEGATIV",IF('Sammanställning kategorivis'!Q24=0,"-",IF('Sammanställning kategorivis'!Q24&gt;0.4,"MYCKET POSITIV",IF('Sammanställning kategorivis'!Q24&gt;0.2,"POSITIV",IF('Sammanställning kategorivis'!Q24&gt;0,"VISS POSITIV")))))))</f>
        <v>-</v>
      </c>
      <c r="F31" s="146" t="str">
        <f>IF('Sammanställning kategorivis'!S24&lt;=-0.4,"MYCKET NEGATIV",IF('Sammanställning kategorivis'!S24&lt;-0.2,"NEGATIV",IF('Sammanställning kategorivis'!S24&lt;0,"VISS NEGATIV",IF('Sammanställning kategorivis'!S24=0,"-",IF('Sammanställning kategorivis'!S24&gt;0.4,"MYCKET POSITIV",IF('Sammanställning kategorivis'!S24&gt;0.2,"POSITIV",IF('Sammanställning kategorivis'!S24&gt;0,"VISS POSITIV")))))))</f>
        <v>-</v>
      </c>
      <c r="G31" s="28"/>
      <c r="H31" s="146" t="str">
        <f>IF('Sammanställning kategorivis'!P24=0,"-",IF('Sammanställning kategorivis'!P24&gt;0.4,"MYCKET POSITIV",IF('Sammanställning kategorivis'!P24&gt;0.2,"POSITIV",IF('Sammanställning kategorivis'!P24&gt;0,"VISS POSITIV"))))</f>
        <v>-</v>
      </c>
      <c r="I31" s="146" t="str">
        <f>IF('Sammanställning kategorivis'!R24=0,"-",IF('Sammanställning kategorivis'!R24&gt;0.4,"MYCKET POSITIV",IF('Sammanställning kategorivis'!R24&gt;0.2,"POSITIV",IF('Sammanställning kategorivis'!R24&gt;0,"VISS POSITIV"))))</f>
        <v>-</v>
      </c>
      <c r="J31" s="146" t="str">
        <f>IF('Sammanställning kategorivis'!T24=0,"-",IF('Sammanställning kategorivis'!T24&gt;0.4,"MYCKET POSITIV",IF('Sammanställning kategorivis'!T24&gt;0.2,"POSITIV",IF('Sammanställning kategorivis'!T24&gt;0,"VISS POSITIV"))))</f>
        <v>-</v>
      </c>
      <c r="K31" s="43"/>
      <c r="L31" s="28"/>
      <c r="M31" s="138">
        <f t="shared" si="5"/>
        <v>0</v>
      </c>
      <c r="N31" s="138">
        <f t="shared" si="5"/>
        <v>0</v>
      </c>
      <c r="O31" s="138">
        <f t="shared" si="5"/>
        <v>0</v>
      </c>
      <c r="P31" s="138">
        <f t="shared" si="6"/>
        <v>0</v>
      </c>
      <c r="Q31" s="138">
        <f t="shared" si="6"/>
        <v>0</v>
      </c>
      <c r="R31" s="138">
        <f t="shared" si="6"/>
        <v>0</v>
      </c>
      <c r="S31" s="138">
        <f t="shared" si="7"/>
        <v>0</v>
      </c>
      <c r="T31" s="138">
        <f t="shared" si="8"/>
        <v>0</v>
      </c>
      <c r="U31" s="138">
        <f t="shared" si="9"/>
        <v>0</v>
      </c>
      <c r="V31" s="138">
        <f t="shared" si="10"/>
        <v>0</v>
      </c>
      <c r="W31" s="138">
        <f t="shared" si="10"/>
        <v>0</v>
      </c>
      <c r="X31" s="138">
        <f t="shared" si="10"/>
        <v>0</v>
      </c>
      <c r="Y31" s="138">
        <f t="shared" si="11"/>
        <v>0</v>
      </c>
      <c r="Z31" s="138">
        <f t="shared" si="12"/>
        <v>0</v>
      </c>
      <c r="AA31" s="138">
        <f t="shared" si="13"/>
        <v>0</v>
      </c>
      <c r="AB31" s="138">
        <f t="shared" si="14"/>
        <v>0</v>
      </c>
      <c r="AC31" s="138">
        <f t="shared" si="14"/>
        <v>0</v>
      </c>
      <c r="AD31" s="138">
        <f t="shared" si="14"/>
        <v>0</v>
      </c>
      <c r="AF31" s="138">
        <f t="shared" si="15"/>
        <v>0</v>
      </c>
      <c r="AG31" s="138">
        <f t="shared" si="16"/>
        <v>0</v>
      </c>
      <c r="AH31" s="138">
        <f t="shared" si="17"/>
        <v>0</v>
      </c>
      <c r="AI31" s="138">
        <f t="shared" si="18"/>
        <v>0</v>
      </c>
      <c r="AJ31" s="138">
        <f t="shared" si="19"/>
        <v>0</v>
      </c>
      <c r="AK31" s="138">
        <f t="shared" si="20"/>
        <v>0</v>
      </c>
      <c r="AL31" s="138">
        <f t="shared" si="21"/>
        <v>0</v>
      </c>
      <c r="AM31" s="138">
        <f t="shared" si="22"/>
        <v>0</v>
      </c>
      <c r="AN31" s="138">
        <f t="shared" si="23"/>
        <v>0</v>
      </c>
    </row>
    <row r="32" spans="1:51" s="27" customFormat="1" ht="16" x14ac:dyDescent="0.35">
      <c r="A32" s="43"/>
      <c r="B32" s="66" t="s">
        <v>72</v>
      </c>
      <c r="C32" s="145">
        <f>'Sammanställning kategorivis'!N25</f>
        <v>0</v>
      </c>
      <c r="D32" s="146" t="str">
        <f>IF('Sammanställning kategorivis'!O25&lt;=-0.4,"MYCKET NEGATIV",IF('Sammanställning kategorivis'!O25&lt;-0.2,"NEGATIV",IF('Sammanställning kategorivis'!O25&lt;0,"VISS NEGATIV",IF('Sammanställning kategorivis'!O25=0,"-",IF('Sammanställning kategorivis'!O25&gt;0.4,"MYCKET POSITIV",IF('Sammanställning kategorivis'!O25&gt;0.2,"POSITIV",IF('Sammanställning kategorivis'!O25&gt;0,"VISS POSITIV")))))))</f>
        <v>-</v>
      </c>
      <c r="E32" s="146" t="str">
        <f>IF('Sammanställning kategorivis'!Q25&lt;=-0.4,"MYCKET NEGATIV",IF('Sammanställning kategorivis'!Q25&lt;-0.2,"NEGATIV",IF('Sammanställning kategorivis'!Q25&lt;0,"VISS NEGATIV",IF('Sammanställning kategorivis'!Q25=0,"-",IF('Sammanställning kategorivis'!Q25&gt;0.4,"MYCKET POSITIV",IF('Sammanställning kategorivis'!Q25&gt;0.2,"POSITIV",IF('Sammanställning kategorivis'!Q25&gt;0,"VISS POSITIV")))))))</f>
        <v>-</v>
      </c>
      <c r="F32" s="146" t="str">
        <f>IF('Sammanställning kategorivis'!S25&lt;=-0.4,"MYCKET NEGATIV",IF('Sammanställning kategorivis'!S25&lt;-0.2,"NEGATIV",IF('Sammanställning kategorivis'!S25&lt;0,"VISS NEGATIV",IF('Sammanställning kategorivis'!S25=0,"-",IF('Sammanställning kategorivis'!S25&gt;0.4,"MYCKET POSITIV",IF('Sammanställning kategorivis'!S25&gt;0.2,"POSITIV",IF('Sammanställning kategorivis'!S25&gt;0,"VISS POSITIV")))))))</f>
        <v>-</v>
      </c>
      <c r="G32" s="28"/>
      <c r="H32" s="146" t="str">
        <f>IF('Sammanställning kategorivis'!P25=0,"-",IF('Sammanställning kategorivis'!P25&gt;0.4,"MYCKET POSITIV",IF('Sammanställning kategorivis'!P25&gt;0.2,"POSITIV",IF('Sammanställning kategorivis'!P25&gt;0,"VISS POSITIV"))))</f>
        <v>-</v>
      </c>
      <c r="I32" s="146" t="str">
        <f>IF('Sammanställning kategorivis'!R25=0,"-",IF('Sammanställning kategorivis'!R25&gt;0.4,"MYCKET POSITIV",IF('Sammanställning kategorivis'!R25&gt;0.2,"POSITIV",IF('Sammanställning kategorivis'!R25&gt;0,"VISS POSITIV"))))</f>
        <v>-</v>
      </c>
      <c r="J32" s="146" t="str">
        <f>IF('Sammanställning kategorivis'!T25=0,"-",IF('Sammanställning kategorivis'!T25&gt;0.4,"MYCKET POSITIV",IF('Sammanställning kategorivis'!T25&gt;0.2,"POSITIV",IF('Sammanställning kategorivis'!T25&gt;0,"VISS POSITIV"))))</f>
        <v>-</v>
      </c>
      <c r="K32" s="43"/>
      <c r="L32" s="28"/>
      <c r="M32" s="138">
        <f t="shared" si="5"/>
        <v>0</v>
      </c>
      <c r="N32" s="138">
        <f t="shared" si="5"/>
        <v>0</v>
      </c>
      <c r="O32" s="138">
        <f t="shared" si="5"/>
        <v>0</v>
      </c>
      <c r="P32" s="138">
        <f t="shared" si="6"/>
        <v>0</v>
      </c>
      <c r="Q32" s="138">
        <f t="shared" si="6"/>
        <v>0</v>
      </c>
      <c r="R32" s="138">
        <f t="shared" si="6"/>
        <v>0</v>
      </c>
      <c r="S32" s="138">
        <f t="shared" si="7"/>
        <v>0</v>
      </c>
      <c r="T32" s="138">
        <f t="shared" si="8"/>
        <v>0</v>
      </c>
      <c r="U32" s="138">
        <f t="shared" si="9"/>
        <v>0</v>
      </c>
      <c r="V32" s="138">
        <f t="shared" si="10"/>
        <v>0</v>
      </c>
      <c r="W32" s="138">
        <f t="shared" si="10"/>
        <v>0</v>
      </c>
      <c r="X32" s="138">
        <f t="shared" si="10"/>
        <v>0</v>
      </c>
      <c r="Y32" s="138">
        <f t="shared" si="11"/>
        <v>0</v>
      </c>
      <c r="Z32" s="138">
        <f t="shared" si="12"/>
        <v>0</v>
      </c>
      <c r="AA32" s="138">
        <f t="shared" si="13"/>
        <v>0</v>
      </c>
      <c r="AB32" s="138">
        <f t="shared" si="14"/>
        <v>0</v>
      </c>
      <c r="AC32" s="138">
        <f t="shared" si="14"/>
        <v>0</v>
      </c>
      <c r="AD32" s="138">
        <f t="shared" si="14"/>
        <v>0</v>
      </c>
      <c r="AF32" s="138">
        <f t="shared" si="15"/>
        <v>0</v>
      </c>
      <c r="AG32" s="138">
        <f t="shared" si="16"/>
        <v>0</v>
      </c>
      <c r="AH32" s="138">
        <f t="shared" si="17"/>
        <v>0</v>
      </c>
      <c r="AI32" s="138">
        <f t="shared" si="18"/>
        <v>0</v>
      </c>
      <c r="AJ32" s="138">
        <f t="shared" si="19"/>
        <v>0</v>
      </c>
      <c r="AK32" s="138">
        <f t="shared" si="20"/>
        <v>0</v>
      </c>
      <c r="AL32" s="138">
        <f t="shared" si="21"/>
        <v>0</v>
      </c>
      <c r="AM32" s="138">
        <f t="shared" si="22"/>
        <v>0</v>
      </c>
      <c r="AN32" s="138">
        <f t="shared" si="23"/>
        <v>0</v>
      </c>
    </row>
    <row r="33" spans="1:32" s="27" customFormat="1" ht="4.5" customHeight="1" x14ac:dyDescent="0.35">
      <c r="A33" s="43"/>
      <c r="B33" s="67"/>
      <c r="C33" s="68"/>
      <c r="D33" s="69" t="str">
        <f>IF('Sammanställning kategorivis'!O26&lt;=-0.4,"MYCKET NEGATIV",IF('Sammanställning kategorivis'!O26&lt;-0.2,"NEGATIV",IF('Sammanställning kategorivis'!O26&lt;0,"VISS NEGATIV",IF('Sammanställning kategorivis'!O26=0,"",IF('Sammanställning kategorivis'!O26&gt;0,"VISS POSITIV",IF('Sammanställning kategorivis'!O26&gt;0.2,"POSITIV",IF('Sammanställning kategorivis'!O26&gt;0.4,"MYCKET POSITIV")))))))</f>
        <v/>
      </c>
      <c r="E33" s="69"/>
      <c r="F33" s="70"/>
      <c r="G33" s="71"/>
      <c r="H33" s="71"/>
      <c r="I33" s="71"/>
      <c r="J33" s="71"/>
      <c r="K33" s="72"/>
      <c r="L33" s="28"/>
      <c r="AF33" s="54"/>
    </row>
    <row r="34" spans="1:32" s="27" customFormat="1" ht="16" x14ac:dyDescent="0.35">
      <c r="A34" s="28"/>
      <c r="B34" s="73"/>
      <c r="C34" s="73"/>
      <c r="D34" s="73"/>
      <c r="E34" s="73"/>
      <c r="F34" s="73"/>
      <c r="G34" s="28"/>
      <c r="K34" s="28"/>
      <c r="L34" s="28"/>
    </row>
    <row r="35" spans="1:32" s="27" customFormat="1" x14ac:dyDescent="0.35">
      <c r="B35" s="189"/>
    </row>
    <row r="36" spans="1:32" s="27" customFormat="1" x14ac:dyDescent="0.35">
      <c r="B36" s="189"/>
    </row>
    <row r="37" spans="1:32" s="27" customFormat="1" x14ac:dyDescent="0.35">
      <c r="B37" s="189"/>
    </row>
    <row r="38" spans="1:32" s="27" customFormat="1" x14ac:dyDescent="0.35">
      <c r="B38" s="189"/>
    </row>
    <row r="39" spans="1:32" s="27" customFormat="1" x14ac:dyDescent="0.35">
      <c r="B39" s="189"/>
    </row>
    <row r="40" spans="1:32" s="27" customFormat="1" x14ac:dyDescent="0.35">
      <c r="B40" s="189"/>
    </row>
    <row r="41" spans="1:32" s="27" customFormat="1" x14ac:dyDescent="0.35">
      <c r="B41" s="189"/>
    </row>
    <row r="42" spans="1:32" s="27" customFormat="1" x14ac:dyDescent="0.35">
      <c r="B42" s="189"/>
    </row>
    <row r="43" spans="1:32" s="27" customFormat="1" x14ac:dyDescent="0.35">
      <c r="B43" s="189"/>
    </row>
    <row r="44" spans="1:32" s="27" customFormat="1" x14ac:dyDescent="0.35">
      <c r="B44" s="189"/>
    </row>
    <row r="45" spans="1:32" s="27" customFormat="1" x14ac:dyDescent="0.35">
      <c r="B45" s="189"/>
    </row>
    <row r="46" spans="1:32" s="27" customFormat="1" x14ac:dyDescent="0.35">
      <c r="B46" s="189"/>
    </row>
    <row r="47" spans="1:32" s="27" customFormat="1" x14ac:dyDescent="0.35">
      <c r="B47" s="189"/>
    </row>
    <row r="48" spans="1:32" s="27" customFormat="1" x14ac:dyDescent="0.35">
      <c r="B48" s="189"/>
    </row>
    <row r="49" spans="2:2" s="27" customFormat="1" x14ac:dyDescent="0.35">
      <c r="B49" s="189"/>
    </row>
    <row r="50" spans="2:2" s="27" customFormat="1" x14ac:dyDescent="0.35">
      <c r="B50" s="189"/>
    </row>
    <row r="51" spans="2:2" s="27" customFormat="1" x14ac:dyDescent="0.35">
      <c r="B51" s="189"/>
    </row>
    <row r="52" spans="2:2" s="27" customFormat="1" x14ac:dyDescent="0.35">
      <c r="B52" s="189"/>
    </row>
    <row r="53" spans="2:2" s="27" customFormat="1" x14ac:dyDescent="0.35">
      <c r="B53" s="189"/>
    </row>
    <row r="54" spans="2:2" s="27" customFormat="1" x14ac:dyDescent="0.35">
      <c r="B54" s="189"/>
    </row>
    <row r="55" spans="2:2" s="27" customFormat="1" x14ac:dyDescent="0.35">
      <c r="B55" s="189"/>
    </row>
    <row r="56" spans="2:2" s="27" customFormat="1" x14ac:dyDescent="0.35">
      <c r="B56" s="189"/>
    </row>
    <row r="57" spans="2:2" s="27" customFormat="1" x14ac:dyDescent="0.35">
      <c r="B57" s="189"/>
    </row>
    <row r="58" spans="2:2" s="27" customFormat="1" x14ac:dyDescent="0.35">
      <c r="B58" s="189"/>
    </row>
    <row r="59" spans="2:2" s="27" customFormat="1" x14ac:dyDescent="0.35">
      <c r="B59" s="189"/>
    </row>
    <row r="60" spans="2:2" s="27" customFormat="1" x14ac:dyDescent="0.35"/>
    <row r="61" spans="2:2" s="27" customFormat="1" x14ac:dyDescent="0.35"/>
    <row r="62" spans="2:2" s="27" customFormat="1" x14ac:dyDescent="0.35"/>
    <row r="63" spans="2:2" s="27" customFormat="1" x14ac:dyDescent="0.35"/>
    <row r="64" spans="2:2" s="27" customFormat="1" x14ac:dyDescent="0.35"/>
    <row r="65" s="27" customFormat="1" x14ac:dyDescent="0.35"/>
    <row r="66" s="27" customFormat="1" x14ac:dyDescent="0.35"/>
    <row r="67" s="27" customFormat="1" x14ac:dyDescent="0.35"/>
    <row r="68" s="27" customFormat="1" x14ac:dyDescent="0.35"/>
    <row r="69" s="27" customFormat="1" x14ac:dyDescent="0.35"/>
    <row r="70" s="27" customFormat="1" x14ac:dyDescent="0.35"/>
    <row r="71" s="27" customFormat="1" x14ac:dyDescent="0.35"/>
    <row r="72" s="27" customFormat="1" x14ac:dyDescent="0.35"/>
    <row r="73" s="27" customFormat="1" x14ac:dyDescent="0.35"/>
    <row r="74" s="27" customFormat="1" x14ac:dyDescent="0.35"/>
    <row r="75" s="27" customFormat="1" x14ac:dyDescent="0.35"/>
    <row r="76" s="27" customFormat="1" x14ac:dyDescent="0.35"/>
    <row r="77" s="27" customFormat="1" x14ac:dyDescent="0.35"/>
    <row r="78" s="27" customFormat="1" x14ac:dyDescent="0.35"/>
    <row r="79" s="27" customFormat="1" x14ac:dyDescent="0.35"/>
    <row r="80" s="27" customFormat="1" x14ac:dyDescent="0.35"/>
    <row r="81" s="27" customFormat="1" x14ac:dyDescent="0.35"/>
    <row r="82" s="27" customFormat="1" x14ac:dyDescent="0.35"/>
    <row r="83" s="27" customFormat="1" x14ac:dyDescent="0.35"/>
    <row r="84" s="27" customFormat="1" x14ac:dyDescent="0.35"/>
    <row r="85" s="27" customFormat="1" x14ac:dyDescent="0.35"/>
    <row r="86" s="27" customFormat="1" x14ac:dyDescent="0.35"/>
    <row r="87" s="27" customFormat="1" x14ac:dyDescent="0.35"/>
    <row r="88" s="27" customFormat="1" x14ac:dyDescent="0.35"/>
    <row r="89" s="27" customFormat="1" x14ac:dyDescent="0.35"/>
    <row r="90" s="27" customFormat="1" x14ac:dyDescent="0.35"/>
    <row r="91" s="27" customFormat="1" x14ac:dyDescent="0.35"/>
    <row r="92" s="27" customFormat="1" x14ac:dyDescent="0.35"/>
    <row r="93" s="27" customFormat="1" x14ac:dyDescent="0.35"/>
    <row r="94" s="27" customFormat="1" x14ac:dyDescent="0.35"/>
    <row r="95" s="27" customFormat="1" x14ac:dyDescent="0.35"/>
    <row r="96" s="27" customFormat="1" x14ac:dyDescent="0.35"/>
    <row r="97" s="27" customFormat="1" x14ac:dyDescent="0.35"/>
    <row r="98" s="27" customFormat="1" x14ac:dyDescent="0.35"/>
    <row r="99" s="27" customFormat="1" x14ac:dyDescent="0.35"/>
    <row r="100" s="27" customFormat="1" x14ac:dyDescent="0.35"/>
    <row r="101" s="27" customFormat="1" x14ac:dyDescent="0.35"/>
    <row r="102" s="27" customFormat="1" x14ac:dyDescent="0.35"/>
    <row r="103" s="27" customFormat="1" x14ac:dyDescent="0.35"/>
    <row r="104" s="27" customFormat="1" x14ac:dyDescent="0.35"/>
    <row r="105" s="27" customFormat="1" x14ac:dyDescent="0.35"/>
    <row r="106" s="27" customFormat="1" x14ac:dyDescent="0.35"/>
    <row r="107" s="27" customFormat="1" x14ac:dyDescent="0.35"/>
    <row r="108" s="27" customFormat="1" x14ac:dyDescent="0.35"/>
    <row r="109" s="27" customFormat="1" x14ac:dyDescent="0.35"/>
    <row r="110" s="27" customFormat="1" x14ac:dyDescent="0.35"/>
    <row r="111" s="27" customFormat="1" x14ac:dyDescent="0.35"/>
    <row r="112" s="27" customFormat="1" x14ac:dyDescent="0.35"/>
    <row r="113" s="27" customFormat="1" x14ac:dyDescent="0.35"/>
    <row r="114" s="27" customFormat="1" x14ac:dyDescent="0.35"/>
    <row r="115" s="27" customFormat="1" x14ac:dyDescent="0.35"/>
    <row r="116" s="27" customFormat="1" x14ac:dyDescent="0.35"/>
    <row r="117" s="27" customFormat="1" x14ac:dyDescent="0.35"/>
    <row r="118" s="27" customFormat="1" x14ac:dyDescent="0.35"/>
    <row r="119" s="27" customFormat="1" x14ac:dyDescent="0.35"/>
    <row r="120" s="27" customFormat="1" x14ac:dyDescent="0.35"/>
    <row r="121" s="27" customFormat="1" x14ac:dyDescent="0.35"/>
    <row r="122" s="27" customFormat="1" x14ac:dyDescent="0.35"/>
    <row r="123" s="27" customFormat="1" x14ac:dyDescent="0.35"/>
    <row r="124" s="27" customFormat="1" x14ac:dyDescent="0.35"/>
    <row r="125" s="27" customFormat="1" x14ac:dyDescent="0.35"/>
    <row r="126" s="27" customFormat="1" x14ac:dyDescent="0.35"/>
    <row r="127" s="27" customFormat="1" x14ac:dyDescent="0.35"/>
    <row r="128" s="27" customFormat="1" x14ac:dyDescent="0.35"/>
    <row r="129" s="27" customFormat="1" x14ac:dyDescent="0.35"/>
    <row r="130" s="27" customFormat="1" x14ac:dyDescent="0.35"/>
    <row r="131" s="27" customFormat="1" x14ac:dyDescent="0.35"/>
    <row r="132" s="27" customFormat="1" x14ac:dyDescent="0.35"/>
    <row r="133" s="27" customFormat="1" x14ac:dyDescent="0.35"/>
    <row r="134" s="27" customFormat="1" x14ac:dyDescent="0.35"/>
    <row r="135" s="27" customFormat="1" x14ac:dyDescent="0.35"/>
    <row r="136" s="27" customFormat="1" x14ac:dyDescent="0.35"/>
    <row r="137" s="27" customFormat="1" x14ac:dyDescent="0.35"/>
    <row r="138" s="27" customFormat="1" x14ac:dyDescent="0.35"/>
    <row r="139" s="27" customFormat="1" x14ac:dyDescent="0.35"/>
    <row r="140" s="27" customFormat="1" x14ac:dyDescent="0.35"/>
    <row r="141" s="27" customFormat="1" x14ac:dyDescent="0.35"/>
    <row r="142" s="27" customFormat="1" x14ac:dyDescent="0.35"/>
    <row r="143" s="27" customFormat="1" x14ac:dyDescent="0.35"/>
    <row r="144" s="27" customFormat="1" x14ac:dyDescent="0.35"/>
    <row r="145" s="27" customFormat="1" x14ac:dyDescent="0.35"/>
    <row r="146" s="27" customFormat="1" x14ac:dyDescent="0.35"/>
    <row r="147" s="27" customFormat="1" x14ac:dyDescent="0.35"/>
    <row r="148" s="27" customFormat="1" x14ac:dyDescent="0.35"/>
    <row r="149" s="27" customFormat="1" x14ac:dyDescent="0.35"/>
    <row r="150" s="27" customFormat="1" x14ac:dyDescent="0.35"/>
    <row r="151" s="27" customFormat="1" x14ac:dyDescent="0.35"/>
    <row r="152" s="27" customFormat="1" x14ac:dyDescent="0.35"/>
    <row r="153" s="27" customFormat="1" x14ac:dyDescent="0.35"/>
    <row r="154" s="27" customFormat="1" x14ac:dyDescent="0.35"/>
    <row r="155" s="27" customFormat="1" x14ac:dyDescent="0.35"/>
    <row r="156" s="27" customFormat="1" x14ac:dyDescent="0.35"/>
    <row r="157" s="27" customFormat="1" x14ac:dyDescent="0.35"/>
    <row r="158" s="27" customFormat="1" x14ac:dyDescent="0.35"/>
    <row r="159" s="27" customFormat="1" x14ac:dyDescent="0.35"/>
    <row r="160" s="27" customFormat="1" x14ac:dyDescent="0.35"/>
    <row r="161" spans="2:6" s="27" customFormat="1" x14ac:dyDescent="0.35"/>
    <row r="162" spans="2:6" x14ac:dyDescent="0.35">
      <c r="B162" s="27"/>
      <c r="C162" s="27"/>
      <c r="D162" s="27"/>
      <c r="E162" s="27"/>
      <c r="F162" s="27"/>
    </row>
    <row r="163" spans="2:6" x14ac:dyDescent="0.35">
      <c r="B163" s="27"/>
      <c r="C163" s="27"/>
      <c r="D163" s="27"/>
      <c r="E163" s="27"/>
      <c r="F163" s="27"/>
    </row>
    <row r="164" spans="2:6" x14ac:dyDescent="0.35">
      <c r="B164" s="27"/>
      <c r="C164" s="27"/>
      <c r="D164" s="27"/>
      <c r="E164" s="27"/>
      <c r="F164" s="27"/>
    </row>
    <row r="165" spans="2:6" x14ac:dyDescent="0.35">
      <c r="B165" s="27"/>
      <c r="C165" s="27"/>
      <c r="D165" s="27"/>
      <c r="E165" s="27"/>
      <c r="F165" s="27"/>
    </row>
    <row r="166" spans="2:6" x14ac:dyDescent="0.35">
      <c r="B166" s="27"/>
      <c r="C166" s="27"/>
      <c r="D166" s="27"/>
      <c r="E166" s="27"/>
      <c r="F166" s="27"/>
    </row>
    <row r="167" spans="2:6" x14ac:dyDescent="0.35">
      <c r="B167" s="27"/>
      <c r="C167" s="27"/>
      <c r="D167" s="27"/>
      <c r="E167" s="27"/>
      <c r="F167" s="27"/>
    </row>
    <row r="168" spans="2:6" x14ac:dyDescent="0.35">
      <c r="B168" s="27"/>
      <c r="C168" s="27"/>
      <c r="D168" s="27"/>
      <c r="E168" s="27"/>
      <c r="F168" s="27"/>
    </row>
    <row r="169" spans="2:6" x14ac:dyDescent="0.35">
      <c r="B169" s="27"/>
      <c r="C169" s="27"/>
      <c r="D169" s="27"/>
      <c r="E169" s="27"/>
      <c r="F169" s="27"/>
    </row>
    <row r="170" spans="2:6" x14ac:dyDescent="0.35">
      <c r="B170" s="27"/>
      <c r="C170" s="27"/>
      <c r="D170" s="27"/>
      <c r="E170" s="27"/>
      <c r="F170" s="27"/>
    </row>
    <row r="171" spans="2:6" x14ac:dyDescent="0.35">
      <c r="B171" s="27"/>
      <c r="C171" s="27"/>
      <c r="D171" s="27"/>
      <c r="E171" s="27"/>
      <c r="F171" s="27"/>
    </row>
    <row r="172" spans="2:6" x14ac:dyDescent="0.35">
      <c r="B172" s="27"/>
      <c r="C172" s="27"/>
      <c r="D172" s="27"/>
      <c r="E172" s="27"/>
      <c r="F172" s="27"/>
    </row>
    <row r="173" spans="2:6" x14ac:dyDescent="0.35">
      <c r="B173" s="27"/>
      <c r="C173" s="27"/>
      <c r="D173" s="27"/>
      <c r="E173" s="27"/>
      <c r="F173" s="27"/>
    </row>
    <row r="174" spans="2:6" x14ac:dyDescent="0.35">
      <c r="B174" s="27"/>
      <c r="C174" s="27"/>
      <c r="D174" s="27"/>
      <c r="E174" s="27"/>
      <c r="F174" s="27"/>
    </row>
    <row r="175" spans="2:6" x14ac:dyDescent="0.35">
      <c r="B175" s="27"/>
      <c r="C175" s="27"/>
      <c r="D175" s="27"/>
      <c r="E175" s="27"/>
      <c r="F175" s="27"/>
    </row>
    <row r="176" spans="2:6" x14ac:dyDescent="0.35">
      <c r="B176" s="27"/>
      <c r="C176" s="27"/>
      <c r="D176" s="27"/>
      <c r="E176" s="27"/>
      <c r="F176" s="27"/>
    </row>
    <row r="177" spans="2:6" x14ac:dyDescent="0.35">
      <c r="B177" s="27"/>
      <c r="C177" s="27"/>
      <c r="D177" s="27"/>
      <c r="E177" s="27"/>
      <c r="F177" s="27"/>
    </row>
    <row r="178" spans="2:6" x14ac:dyDescent="0.35">
      <c r="B178" s="27"/>
      <c r="C178" s="27"/>
      <c r="D178" s="27"/>
      <c r="E178" s="27"/>
      <c r="F178" s="27"/>
    </row>
    <row r="179" spans="2:6" x14ac:dyDescent="0.35">
      <c r="B179" s="27"/>
      <c r="C179" s="27"/>
      <c r="D179" s="27"/>
      <c r="E179" s="27"/>
      <c r="F179" s="27"/>
    </row>
    <row r="180" spans="2:6" x14ac:dyDescent="0.35">
      <c r="B180" s="27"/>
      <c r="C180" s="27"/>
      <c r="D180" s="27"/>
      <c r="E180" s="27"/>
      <c r="F180" s="27"/>
    </row>
    <row r="181" spans="2:6" x14ac:dyDescent="0.35">
      <c r="B181" s="27"/>
      <c r="C181" s="27"/>
      <c r="D181" s="27"/>
      <c r="E181" s="27"/>
      <c r="F181" s="27"/>
    </row>
    <row r="182" spans="2:6" x14ac:dyDescent="0.35">
      <c r="B182" s="27"/>
      <c r="C182" s="27"/>
      <c r="D182" s="27"/>
      <c r="E182" s="27"/>
      <c r="F182" s="27"/>
    </row>
    <row r="183" spans="2:6" x14ac:dyDescent="0.35">
      <c r="B183" s="27"/>
      <c r="C183" s="27"/>
      <c r="D183" s="27"/>
      <c r="E183" s="27"/>
      <c r="F183" s="27"/>
    </row>
    <row r="184" spans="2:6" x14ac:dyDescent="0.35">
      <c r="B184" s="27"/>
      <c r="C184" s="27"/>
      <c r="D184" s="27"/>
      <c r="E184" s="27"/>
      <c r="F184" s="27"/>
    </row>
    <row r="185" spans="2:6" x14ac:dyDescent="0.35">
      <c r="B185" s="27"/>
      <c r="C185" s="27"/>
      <c r="D185" s="27"/>
      <c r="E185" s="27"/>
      <c r="F185" s="27"/>
    </row>
    <row r="186" spans="2:6" x14ac:dyDescent="0.35">
      <c r="B186" s="27"/>
      <c r="C186" s="27"/>
      <c r="D186" s="27"/>
      <c r="E186" s="27"/>
      <c r="F186" s="27"/>
    </row>
    <row r="187" spans="2:6" x14ac:dyDescent="0.35">
      <c r="B187" s="27"/>
      <c r="C187" s="27"/>
      <c r="D187" s="27"/>
      <c r="E187" s="27"/>
      <c r="F187" s="27"/>
    </row>
    <row r="188" spans="2:6" x14ac:dyDescent="0.35">
      <c r="B188" s="27"/>
      <c r="C188" s="27"/>
      <c r="D188" s="27"/>
      <c r="E188" s="27"/>
      <c r="F188" s="27"/>
    </row>
    <row r="189" spans="2:6" x14ac:dyDescent="0.35">
      <c r="B189" s="27"/>
      <c r="C189" s="27"/>
      <c r="D189" s="27"/>
      <c r="E189" s="27"/>
      <c r="F189" s="27"/>
    </row>
    <row r="190" spans="2:6" x14ac:dyDescent="0.35">
      <c r="B190" s="27"/>
      <c r="C190" s="27"/>
      <c r="D190" s="27"/>
      <c r="E190" s="27"/>
      <c r="F190" s="27"/>
    </row>
    <row r="191" spans="2:6" x14ac:dyDescent="0.35">
      <c r="B191" s="27"/>
      <c r="C191" s="27"/>
      <c r="D191" s="27"/>
      <c r="E191" s="27"/>
      <c r="F191" s="27"/>
    </row>
    <row r="192" spans="2:6" x14ac:dyDescent="0.35">
      <c r="B192" s="27"/>
      <c r="C192" s="27"/>
      <c r="D192" s="27"/>
      <c r="E192" s="27"/>
      <c r="F192" s="27"/>
    </row>
    <row r="193" spans="2:6" x14ac:dyDescent="0.35">
      <c r="B193" s="27"/>
      <c r="C193" s="27"/>
      <c r="D193" s="27"/>
      <c r="E193" s="27"/>
      <c r="F193" s="27"/>
    </row>
    <row r="194" spans="2:6" x14ac:dyDescent="0.35">
      <c r="B194" s="27"/>
      <c r="C194" s="27"/>
      <c r="D194" s="27"/>
      <c r="E194" s="27"/>
      <c r="F194" s="27"/>
    </row>
    <row r="195" spans="2:6" x14ac:dyDescent="0.35">
      <c r="B195" s="27"/>
      <c r="C195" s="27"/>
      <c r="D195" s="27"/>
      <c r="E195" s="27"/>
      <c r="F195" s="27"/>
    </row>
    <row r="196" spans="2:6" x14ac:dyDescent="0.35">
      <c r="B196" s="27"/>
      <c r="C196" s="27"/>
      <c r="D196" s="27"/>
      <c r="E196" s="27"/>
      <c r="F196" s="27"/>
    </row>
    <row r="197" spans="2:6" x14ac:dyDescent="0.35">
      <c r="B197" s="27"/>
      <c r="C197" s="27"/>
      <c r="D197" s="27"/>
      <c r="E197" s="27"/>
      <c r="F197" s="27"/>
    </row>
    <row r="198" spans="2:6" x14ac:dyDescent="0.35">
      <c r="B198" s="27"/>
      <c r="C198" s="27"/>
      <c r="D198" s="27"/>
      <c r="E198" s="27"/>
      <c r="F198" s="27"/>
    </row>
    <row r="199" spans="2:6" x14ac:dyDescent="0.35">
      <c r="B199" s="27"/>
      <c r="C199" s="27"/>
      <c r="D199" s="27"/>
      <c r="E199" s="27"/>
      <c r="F199" s="27"/>
    </row>
    <row r="200" spans="2:6" x14ac:dyDescent="0.35">
      <c r="B200" s="27"/>
      <c r="C200" s="27"/>
      <c r="D200" s="27"/>
      <c r="E200" s="27"/>
      <c r="F200" s="27"/>
    </row>
    <row r="201" spans="2:6" x14ac:dyDescent="0.35">
      <c r="B201" s="27"/>
      <c r="C201" s="27"/>
      <c r="D201" s="27"/>
      <c r="E201" s="27"/>
      <c r="F201" s="27"/>
    </row>
    <row r="202" spans="2:6" x14ac:dyDescent="0.35">
      <c r="B202" s="27"/>
      <c r="C202" s="27"/>
      <c r="D202" s="27"/>
      <c r="E202" s="27"/>
      <c r="F202" s="27"/>
    </row>
    <row r="203" spans="2:6" x14ac:dyDescent="0.35">
      <c r="B203" s="27"/>
      <c r="C203" s="27"/>
      <c r="D203" s="27"/>
      <c r="E203" s="27"/>
      <c r="F203" s="27"/>
    </row>
    <row r="204" spans="2:6" x14ac:dyDescent="0.35">
      <c r="B204" s="27"/>
      <c r="C204" s="27"/>
      <c r="D204" s="27"/>
      <c r="E204" s="27"/>
      <c r="F204" s="27"/>
    </row>
    <row r="205" spans="2:6" x14ac:dyDescent="0.35">
      <c r="B205" s="27"/>
      <c r="C205" s="27"/>
      <c r="D205" s="27"/>
      <c r="E205" s="27"/>
      <c r="F205" s="27"/>
    </row>
    <row r="206" spans="2:6" x14ac:dyDescent="0.35">
      <c r="B206" s="27"/>
      <c r="C206" s="27"/>
      <c r="D206" s="27"/>
      <c r="E206" s="27"/>
      <c r="F206" s="27"/>
    </row>
    <row r="207" spans="2:6" x14ac:dyDescent="0.35">
      <c r="B207" s="27"/>
      <c r="C207" s="27"/>
      <c r="D207" s="27"/>
      <c r="E207" s="27"/>
      <c r="F207" s="27"/>
    </row>
    <row r="208" spans="2:6" x14ac:dyDescent="0.35">
      <c r="B208" s="27"/>
      <c r="C208" s="27"/>
      <c r="D208" s="27"/>
      <c r="E208" s="27"/>
      <c r="F208" s="27"/>
    </row>
    <row r="209" spans="2:6" x14ac:dyDescent="0.35">
      <c r="B209" s="27"/>
      <c r="C209" s="27"/>
      <c r="D209" s="27"/>
      <c r="E209" s="27"/>
      <c r="F209" s="27"/>
    </row>
    <row r="210" spans="2:6" x14ac:dyDescent="0.35">
      <c r="B210" s="27"/>
      <c r="C210" s="27"/>
      <c r="D210" s="27"/>
      <c r="E210" s="27"/>
      <c r="F210" s="27"/>
    </row>
    <row r="211" spans="2:6" x14ac:dyDescent="0.35">
      <c r="B211" s="27"/>
      <c r="C211" s="27"/>
      <c r="D211" s="27"/>
      <c r="E211" s="27"/>
      <c r="F211" s="27"/>
    </row>
    <row r="212" spans="2:6" x14ac:dyDescent="0.35">
      <c r="B212" s="27"/>
      <c r="C212" s="27"/>
      <c r="D212" s="27"/>
      <c r="E212" s="27"/>
      <c r="F212" s="27"/>
    </row>
    <row r="213" spans="2:6" x14ac:dyDescent="0.35">
      <c r="B213" s="27"/>
      <c r="C213" s="27"/>
      <c r="D213" s="27"/>
      <c r="E213" s="27"/>
      <c r="F213" s="27"/>
    </row>
    <row r="214" spans="2:6" x14ac:dyDescent="0.35">
      <c r="B214" s="27"/>
      <c r="C214" s="27"/>
      <c r="D214" s="27"/>
      <c r="E214" s="27"/>
      <c r="F214" s="27"/>
    </row>
    <row r="215" spans="2:6" x14ac:dyDescent="0.35">
      <c r="B215" s="27"/>
      <c r="C215" s="27"/>
      <c r="D215" s="27"/>
      <c r="E215" s="27"/>
      <c r="F215" s="27"/>
    </row>
    <row r="216" spans="2:6" x14ac:dyDescent="0.35">
      <c r="B216" s="27"/>
      <c r="C216" s="27"/>
      <c r="D216" s="27"/>
      <c r="E216" s="27"/>
      <c r="F216" s="27"/>
    </row>
    <row r="217" spans="2:6" x14ac:dyDescent="0.35">
      <c r="B217" s="27"/>
      <c r="C217" s="27"/>
      <c r="D217" s="27"/>
      <c r="E217" s="27"/>
      <c r="F217" s="27"/>
    </row>
    <row r="218" spans="2:6" x14ac:dyDescent="0.35">
      <c r="B218" s="27"/>
      <c r="C218" s="27"/>
      <c r="D218" s="27"/>
      <c r="E218" s="27"/>
      <c r="F218" s="27"/>
    </row>
    <row r="219" spans="2:6" x14ac:dyDescent="0.35">
      <c r="B219" s="27"/>
      <c r="C219" s="27"/>
      <c r="D219" s="27"/>
      <c r="E219" s="27"/>
      <c r="F219" s="27"/>
    </row>
    <row r="220" spans="2:6" x14ac:dyDescent="0.35">
      <c r="B220" s="27"/>
      <c r="C220" s="27"/>
      <c r="D220" s="27"/>
      <c r="E220" s="27"/>
      <c r="F220" s="27"/>
    </row>
    <row r="221" spans="2:6" x14ac:dyDescent="0.35">
      <c r="B221" s="27"/>
      <c r="C221" s="27"/>
      <c r="D221" s="27"/>
      <c r="E221" s="27"/>
      <c r="F221" s="27"/>
    </row>
    <row r="222" spans="2:6" x14ac:dyDescent="0.35">
      <c r="B222" s="27"/>
      <c r="C222" s="27"/>
      <c r="D222" s="27"/>
      <c r="E222" s="27"/>
      <c r="F222" s="27"/>
    </row>
    <row r="223" spans="2:6" x14ac:dyDescent="0.35">
      <c r="B223" s="27"/>
      <c r="C223" s="27"/>
      <c r="D223" s="27"/>
      <c r="E223" s="27"/>
      <c r="F223" s="27"/>
    </row>
    <row r="224" spans="2:6" x14ac:dyDescent="0.35">
      <c r="B224" s="27"/>
      <c r="C224" s="27"/>
      <c r="D224" s="27"/>
      <c r="E224" s="27"/>
      <c r="F224" s="27"/>
    </row>
    <row r="225" spans="2:6" x14ac:dyDescent="0.35">
      <c r="B225" s="27"/>
      <c r="C225" s="27"/>
      <c r="D225" s="27"/>
      <c r="E225" s="27"/>
      <c r="F225" s="27"/>
    </row>
    <row r="226" spans="2:6" x14ac:dyDescent="0.35">
      <c r="B226" s="27"/>
      <c r="C226" s="27"/>
      <c r="D226" s="27"/>
      <c r="E226" s="27"/>
      <c r="F226" s="27"/>
    </row>
    <row r="227" spans="2:6" x14ac:dyDescent="0.35">
      <c r="B227" s="27"/>
      <c r="C227" s="27"/>
      <c r="D227" s="27"/>
      <c r="E227" s="27"/>
      <c r="F227" s="27"/>
    </row>
    <row r="228" spans="2:6" x14ac:dyDescent="0.35">
      <c r="B228" s="27"/>
      <c r="C228" s="27"/>
      <c r="D228" s="27"/>
      <c r="E228" s="27"/>
      <c r="F228" s="27"/>
    </row>
    <row r="229" spans="2:6" x14ac:dyDescent="0.35">
      <c r="B229" s="27"/>
      <c r="C229" s="27"/>
      <c r="D229" s="27"/>
      <c r="E229" s="27"/>
      <c r="F229" s="27"/>
    </row>
    <row r="230" spans="2:6" x14ac:dyDescent="0.35">
      <c r="B230" s="27"/>
      <c r="C230" s="27"/>
      <c r="D230" s="27"/>
      <c r="E230" s="27"/>
      <c r="F230" s="27"/>
    </row>
    <row r="231" spans="2:6" x14ac:dyDescent="0.35">
      <c r="B231" s="27"/>
      <c r="C231" s="27"/>
      <c r="D231" s="27"/>
      <c r="E231" s="27"/>
      <c r="F231" s="27"/>
    </row>
    <row r="232" spans="2:6" x14ac:dyDescent="0.35">
      <c r="B232" s="27"/>
      <c r="C232" s="27"/>
      <c r="D232" s="27"/>
      <c r="E232" s="27"/>
      <c r="F232" s="27"/>
    </row>
    <row r="233" spans="2:6" x14ac:dyDescent="0.35">
      <c r="B233" s="27"/>
      <c r="C233" s="27"/>
      <c r="D233" s="27"/>
      <c r="E233" s="27"/>
      <c r="F233" s="27"/>
    </row>
    <row r="234" spans="2:6" x14ac:dyDescent="0.35">
      <c r="B234" s="27"/>
      <c r="C234" s="27"/>
      <c r="D234" s="27"/>
      <c r="E234" s="27"/>
      <c r="F234" s="27"/>
    </row>
    <row r="235" spans="2:6" x14ac:dyDescent="0.35">
      <c r="B235" s="27"/>
      <c r="C235" s="27"/>
      <c r="D235" s="27"/>
      <c r="E235" s="27"/>
      <c r="F235" s="27"/>
    </row>
    <row r="236" spans="2:6" x14ac:dyDescent="0.35">
      <c r="B236" s="27"/>
      <c r="C236" s="27"/>
      <c r="D236" s="27"/>
      <c r="E236" s="27"/>
      <c r="F236" s="27"/>
    </row>
    <row r="237" spans="2:6" x14ac:dyDescent="0.35">
      <c r="B237" s="27"/>
      <c r="C237" s="27"/>
      <c r="D237" s="27"/>
      <c r="E237" s="27"/>
      <c r="F237" s="27"/>
    </row>
    <row r="238" spans="2:6" x14ac:dyDescent="0.35">
      <c r="B238" s="27"/>
      <c r="C238" s="27"/>
      <c r="D238" s="27"/>
      <c r="E238" s="27"/>
      <c r="F238" s="27"/>
    </row>
    <row r="239" spans="2:6" x14ac:dyDescent="0.35">
      <c r="B239" s="27"/>
      <c r="C239" s="27"/>
      <c r="D239" s="27"/>
      <c r="E239" s="27"/>
      <c r="F239" s="27"/>
    </row>
    <row r="240" spans="2:6" x14ac:dyDescent="0.35">
      <c r="B240" s="27"/>
      <c r="C240" s="27"/>
      <c r="D240" s="27"/>
      <c r="E240" s="27"/>
      <c r="F240" s="27"/>
    </row>
    <row r="241" spans="2:6" x14ac:dyDescent="0.35">
      <c r="B241" s="27"/>
      <c r="C241" s="27"/>
      <c r="D241" s="27"/>
      <c r="E241" s="27"/>
      <c r="F241" s="27"/>
    </row>
    <row r="242" spans="2:6" x14ac:dyDescent="0.35">
      <c r="B242" s="27"/>
      <c r="C242" s="27"/>
      <c r="D242" s="27"/>
      <c r="E242" s="27"/>
      <c r="F242" s="27"/>
    </row>
    <row r="243" spans="2:6" x14ac:dyDescent="0.35">
      <c r="B243" s="27"/>
      <c r="C243" s="27"/>
      <c r="D243" s="27"/>
      <c r="E243" s="27"/>
      <c r="F243" s="27"/>
    </row>
    <row r="244" spans="2:6" x14ac:dyDescent="0.35">
      <c r="B244" s="27"/>
      <c r="C244" s="27"/>
      <c r="D244" s="27"/>
      <c r="E244" s="27"/>
      <c r="F244" s="27"/>
    </row>
    <row r="245" spans="2:6" x14ac:dyDescent="0.35">
      <c r="B245" s="27"/>
      <c r="C245" s="27"/>
      <c r="D245" s="27"/>
      <c r="E245" s="27"/>
      <c r="F245" s="27"/>
    </row>
    <row r="246" spans="2:6" x14ac:dyDescent="0.35">
      <c r="B246" s="27"/>
      <c r="C246" s="27"/>
      <c r="D246" s="27"/>
      <c r="E246" s="27"/>
      <c r="F246" s="27"/>
    </row>
    <row r="247" spans="2:6" x14ac:dyDescent="0.35">
      <c r="B247" s="27"/>
      <c r="C247" s="27"/>
      <c r="D247" s="27"/>
      <c r="E247" s="27"/>
      <c r="F247" s="27"/>
    </row>
    <row r="248" spans="2:6" x14ac:dyDescent="0.35">
      <c r="B248" s="27"/>
      <c r="C248" s="27"/>
      <c r="D248" s="27"/>
      <c r="E248" s="27"/>
      <c r="F248" s="27"/>
    </row>
    <row r="249" spans="2:6" x14ac:dyDescent="0.35">
      <c r="B249" s="27"/>
      <c r="C249" s="27"/>
      <c r="D249" s="27"/>
      <c r="E249" s="27"/>
      <c r="F249" s="27"/>
    </row>
    <row r="250" spans="2:6" x14ac:dyDescent="0.35">
      <c r="B250" s="27"/>
      <c r="C250" s="27"/>
      <c r="D250" s="27"/>
      <c r="E250" s="27"/>
      <c r="F250" s="27"/>
    </row>
    <row r="251" spans="2:6" x14ac:dyDescent="0.35">
      <c r="B251" s="147"/>
      <c r="C251" s="147"/>
      <c r="D251" s="147"/>
      <c r="E251" s="147"/>
      <c r="F251" s="147"/>
    </row>
    <row r="252" spans="2:6" x14ac:dyDescent="0.35">
      <c r="B252" s="147"/>
      <c r="C252" s="147"/>
      <c r="D252" s="147"/>
      <c r="E252" s="147"/>
      <c r="F252" s="147"/>
    </row>
    <row r="253" spans="2:6" x14ac:dyDescent="0.35">
      <c r="B253" s="147"/>
      <c r="C253" s="147"/>
      <c r="D253" s="147"/>
      <c r="E253" s="147"/>
      <c r="F253" s="147"/>
    </row>
    <row r="254" spans="2:6" x14ac:dyDescent="0.35">
      <c r="B254" s="147"/>
      <c r="C254" s="147"/>
      <c r="D254" s="147"/>
      <c r="E254" s="147"/>
      <c r="F254" s="147"/>
    </row>
    <row r="255" spans="2:6" x14ac:dyDescent="0.35">
      <c r="B255" s="147"/>
      <c r="C255" s="147"/>
      <c r="D255" s="147"/>
      <c r="E255" s="147"/>
      <c r="F255" s="147"/>
    </row>
  </sheetData>
  <sheetProtection sheet="1" scenarios="1"/>
  <mergeCells count="10">
    <mergeCell ref="C2:F2"/>
    <mergeCell ref="M9:R9"/>
    <mergeCell ref="S9:X9"/>
    <mergeCell ref="Y9:AD9"/>
    <mergeCell ref="AF9:AK9"/>
    <mergeCell ref="C3:F3"/>
    <mergeCell ref="C4:F4"/>
    <mergeCell ref="C5:F5"/>
    <mergeCell ref="D9:F9"/>
    <mergeCell ref="H9:J9"/>
  </mergeCells>
  <phoneticPr fontId="29" type="noConversion"/>
  <conditionalFormatting sqref="C33">
    <cfRule type="dataBar" priority="221">
      <dataBar>
        <cfvo type="num" val="0"/>
        <cfvo type="num" val="100"/>
        <color theme="9" tint="-0.249977111117893"/>
      </dataBar>
      <extLst>
        <ext xmlns:x14="http://schemas.microsoft.com/office/spreadsheetml/2009/9/main" uri="{B025F937-C7B1-47D3-B67F-A62EFF666E3E}">
          <x14:id>{00000000-000E-0000-0900-0000A1000000}</x14:id>
        </ext>
      </extLst>
    </cfRule>
  </conditionalFormatting>
  <conditionalFormatting sqref="C11:C15">
    <cfRule type="dataBar" priority="32">
      <dataBar>
        <cfvo type="num" val="0"/>
        <cfvo type="num" val="1"/>
        <color theme="9" tint="-0.249977111117893"/>
      </dataBar>
      <extLst>
        <ext xmlns:x14="http://schemas.microsoft.com/office/spreadsheetml/2009/9/main" uri="{B025F937-C7B1-47D3-B67F-A62EFF666E3E}">
          <x14:id>{81C3B658-A5B6-44BA-BFA5-6DA0CA689829}</x14:id>
        </ext>
      </extLst>
    </cfRule>
  </conditionalFormatting>
  <conditionalFormatting sqref="C16:C23">
    <cfRule type="dataBar" priority="31">
      <dataBar>
        <cfvo type="num" val="0"/>
        <cfvo type="num" val="1"/>
        <color rgb="FF2E75B6"/>
      </dataBar>
      <extLst>
        <ext xmlns:x14="http://schemas.microsoft.com/office/spreadsheetml/2009/9/main" uri="{B025F937-C7B1-47D3-B67F-A62EFF666E3E}">
          <x14:id>{E735168C-AEB8-4569-9EF3-210E403A8672}</x14:id>
        </ext>
      </extLst>
    </cfRule>
  </conditionalFormatting>
  <conditionalFormatting sqref="C24:C27">
    <cfRule type="dataBar" priority="30">
      <dataBar>
        <cfvo type="num" val="0"/>
        <cfvo type="num" val="1"/>
        <color rgb="FFBF9000"/>
      </dataBar>
      <extLst>
        <ext xmlns:x14="http://schemas.microsoft.com/office/spreadsheetml/2009/9/main" uri="{B025F937-C7B1-47D3-B67F-A62EFF666E3E}">
          <x14:id>{6D045E86-1C4E-4957-93F8-8B2F94AA5300}</x14:id>
        </ext>
      </extLst>
    </cfRule>
  </conditionalFormatting>
  <conditionalFormatting sqref="C28:C32">
    <cfRule type="dataBar" priority="29">
      <dataBar>
        <cfvo type="num" val="0"/>
        <cfvo type="num" val="1"/>
        <color rgb="FFEB642D"/>
      </dataBar>
      <extLst>
        <ext xmlns:x14="http://schemas.microsoft.com/office/spreadsheetml/2009/9/main" uri="{B025F937-C7B1-47D3-B67F-A62EFF666E3E}">
          <x14:id>{9729C406-F327-4A04-B5A0-5AA6F3F5F430}</x14:id>
        </ext>
      </extLst>
    </cfRule>
  </conditionalFormatting>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dataBar" id="{00000000-000E-0000-0900-0000A1000000}">
            <x14:dataBar minLength="0" maxLength="100" gradient="0">
              <x14:cfvo type="num">
                <xm:f>0</xm:f>
              </x14:cfvo>
              <x14:cfvo type="num">
                <xm:f>100</xm:f>
              </x14:cfvo>
              <x14:negativeFillColor rgb="FFFF0000"/>
              <x14:axisColor rgb="FF000000"/>
            </x14:dataBar>
          </x14:cfRule>
          <xm:sqref>C33</xm:sqref>
        </x14:conditionalFormatting>
        <x14:conditionalFormatting xmlns:xm="http://schemas.microsoft.com/office/excel/2006/main">
          <x14:cfRule type="dataBar" id="{81C3B658-A5B6-44BA-BFA5-6DA0CA689829}">
            <x14:dataBar minLength="0" maxLength="100" gradient="0">
              <x14:cfvo type="num">
                <xm:f>0</xm:f>
              </x14:cfvo>
              <x14:cfvo type="num">
                <xm:f>1</xm:f>
              </x14:cfvo>
              <x14:negativeFillColor rgb="FFFF0000"/>
              <x14:axisColor rgb="FF000000"/>
            </x14:dataBar>
          </x14:cfRule>
          <xm:sqref>C11:C15</xm:sqref>
        </x14:conditionalFormatting>
        <x14:conditionalFormatting xmlns:xm="http://schemas.microsoft.com/office/excel/2006/main">
          <x14:cfRule type="dataBar" id="{E735168C-AEB8-4569-9EF3-210E403A8672}">
            <x14:dataBar minLength="0" maxLength="100" gradient="0">
              <x14:cfvo type="num">
                <xm:f>0</xm:f>
              </x14:cfvo>
              <x14:cfvo type="num">
                <xm:f>1</xm:f>
              </x14:cfvo>
              <x14:negativeFillColor rgb="FFFF0000"/>
              <x14:axisColor rgb="FF000000"/>
            </x14:dataBar>
          </x14:cfRule>
          <xm:sqref>C16:C23</xm:sqref>
        </x14:conditionalFormatting>
        <x14:conditionalFormatting xmlns:xm="http://schemas.microsoft.com/office/excel/2006/main">
          <x14:cfRule type="dataBar" id="{6D045E86-1C4E-4957-93F8-8B2F94AA5300}">
            <x14:dataBar minLength="0" maxLength="100" gradient="0">
              <x14:cfvo type="num">
                <xm:f>0</xm:f>
              </x14:cfvo>
              <x14:cfvo type="num">
                <xm:f>1</xm:f>
              </x14:cfvo>
              <x14:negativeFillColor rgb="FFFF0000"/>
              <x14:axisColor rgb="FF000000"/>
            </x14:dataBar>
          </x14:cfRule>
          <xm:sqref>C24:C27</xm:sqref>
        </x14:conditionalFormatting>
        <x14:conditionalFormatting xmlns:xm="http://schemas.microsoft.com/office/excel/2006/main">
          <x14:cfRule type="dataBar" id="{9729C406-F327-4A04-B5A0-5AA6F3F5F430}">
            <x14:dataBar minLength="0" maxLength="100" gradient="0">
              <x14:cfvo type="num">
                <xm:f>0</xm:f>
              </x14:cfvo>
              <x14:cfvo type="num">
                <xm:f>1</xm:f>
              </x14:cfvo>
              <x14:negativeFillColor rgb="FFFF0000"/>
              <x14:axisColor rgb="FF000000"/>
            </x14:dataBar>
          </x14:cfRule>
          <xm:sqref>C28:C32</xm:sqref>
        </x14:conditionalFormatting>
        <x14:conditionalFormatting xmlns:xm="http://schemas.microsoft.com/office/excel/2006/main">
          <x14:cfRule type="beginsWith" priority="222" operator="beginsWith" id="{2C5BC7C2-360C-4F70-A71E-C242272EAA0D}">
            <xm:f>LEFT(D11,LEN($AO$17))=$AO$17</xm:f>
            <xm:f>$AO$17</xm:f>
            <x14:dxf>
              <fill>
                <gradientFill type="path" left="0.5" right="0.5" top="0.5" bottom="0.5">
                  <stop position="0">
                    <color theme="0"/>
                  </stop>
                  <stop position="1">
                    <color rgb="FF00B050"/>
                  </stop>
                </gradientFill>
              </fill>
              <border>
                <left style="thin">
                  <color theme="9" tint="0.79998168889431442"/>
                </left>
                <right style="thin">
                  <color theme="9" tint="0.79998168889431442"/>
                </right>
                <top style="thin">
                  <color theme="9" tint="0.79998168889431442"/>
                </top>
                <bottom style="thin">
                  <color theme="9" tint="0.79998168889431442"/>
                </bottom>
              </border>
            </x14:dxf>
          </x14:cfRule>
          <x14:cfRule type="beginsWith" priority="223" operator="beginsWith" id="{56384196-2A86-4919-9D7D-775EA75CEF0F}">
            <xm:f>LEFT(D11,LEN($AO$16))=$AO$16</xm:f>
            <xm:f>$AO$16</xm:f>
            <x14:dxf>
              <fill>
                <gradientFill type="path" left="0.5" right="0.5" top="0.5" bottom="0.5">
                  <stop position="0">
                    <color theme="0"/>
                  </stop>
                  <stop position="1">
                    <color theme="9" tint="-0.25098422193060094"/>
                  </stop>
                </gradientFill>
              </fill>
              <border>
                <left style="thin">
                  <color theme="9" tint="0.79998168889431442"/>
                </left>
                <right style="thin">
                  <color theme="9" tint="0.79998168889431442"/>
                </right>
                <top style="thin">
                  <color theme="9" tint="0.79998168889431442"/>
                </top>
                <bottom style="thin">
                  <color theme="9" tint="0.79998168889431442"/>
                </bottom>
              </border>
            </x14:dxf>
          </x14:cfRule>
          <x14:cfRule type="beginsWith" priority="224" operator="beginsWith" id="{D74967F1-10CD-488C-8AC2-D7FA60CBB8F0}">
            <xm:f>LEFT(D11,LEN($AO$15))=$AO$15</xm:f>
            <xm:f>$AO$15</xm:f>
            <x14:dxf>
              <fill>
                <gradientFill type="path" left="0.5" right="0.5" top="0.5" bottom="0.5">
                  <stop position="0">
                    <color theme="0"/>
                  </stop>
                  <stop position="1">
                    <color theme="9" tint="0.59999389629810485"/>
                  </stop>
                </gradientFill>
              </fill>
              <border>
                <left style="thin">
                  <color theme="9" tint="0.79998168889431442"/>
                </left>
                <right style="thin">
                  <color theme="9" tint="0.79998168889431442"/>
                </right>
                <top style="thin">
                  <color theme="9" tint="0.79998168889431442"/>
                </top>
                <bottom style="thin">
                  <color theme="9" tint="0.79998168889431442"/>
                </bottom>
              </border>
            </x14:dxf>
          </x14:cfRule>
          <x14:cfRule type="beginsWith" priority="225" operator="beginsWith" id="{BB0AD9DA-B471-494E-B67D-3101EAB1EAFF}">
            <xm:f>LEFT(D11,LEN($AO$14))=$AO$14</xm:f>
            <xm:f>$AO$14</xm:f>
            <x14:dxf>
              <fill>
                <gradientFill type="path" left="0.5" right="0.5" top="0.5" bottom="0.5">
                  <stop position="0">
                    <color theme="0"/>
                  </stop>
                  <stop position="1">
                    <color theme="9" tint="0.80001220740379042"/>
                  </stop>
                </gradientFill>
              </fill>
              <border>
                <left style="thin">
                  <color theme="9" tint="0.79998168889431442"/>
                </left>
                <right style="thin">
                  <color theme="9" tint="0.79998168889431442"/>
                </right>
                <top style="thin">
                  <color theme="9" tint="0.79998168889431442"/>
                </top>
                <bottom style="thin">
                  <color theme="9" tint="0.79998168889431442"/>
                </bottom>
              </border>
            </x14:dxf>
          </x14:cfRule>
          <x14:cfRule type="beginsWith" priority="226" operator="beginsWith" id="{8006CDF9-1FAB-45D1-9C9C-4644C3EF518F}">
            <xm:f>LEFT(D11,LEN($AO$13))=$AO$13</xm:f>
            <xm:f>$AO$13</xm:f>
            <x14:dxf>
              <fill>
                <gradientFill type="path" left="0.5" right="0.5" top="0.5" bottom="0.5">
                  <stop position="0">
                    <color theme="0"/>
                  </stop>
                  <stop position="1">
                    <color theme="5" tint="0.59999389629810485"/>
                  </stop>
                </gradientFill>
              </fill>
              <border>
                <left style="thin">
                  <color theme="9" tint="0.79998168889431442"/>
                </left>
                <right style="thin">
                  <color theme="9" tint="0.79998168889431442"/>
                </right>
                <top style="thin">
                  <color theme="9" tint="0.79998168889431442"/>
                </top>
                <bottom style="thin">
                  <color theme="9" tint="0.79998168889431442"/>
                </bottom>
              </border>
            </x14:dxf>
          </x14:cfRule>
          <x14:cfRule type="beginsWith" priority="227" operator="beginsWith" id="{33259357-0A57-4F5D-8DAE-D7C6D4299BB1}">
            <xm:f>LEFT(D11,LEN($AO$12))=$AO$12</xm:f>
            <xm:f>$AO$12</xm:f>
            <x14:dxf>
              <fill>
                <gradientFill type="path" left="0.5" right="0.5" top="0.5" bottom="0.5">
                  <stop position="0">
                    <color theme="0"/>
                  </stop>
                  <stop position="1">
                    <color rgb="FFFF6600"/>
                  </stop>
                </gradientFill>
              </fill>
              <border>
                <left style="thin">
                  <color theme="9" tint="0.79998168889431442"/>
                </left>
                <right style="thin">
                  <color theme="9" tint="0.79998168889431442"/>
                </right>
                <top style="thin">
                  <color theme="9" tint="0.79998168889431442"/>
                </top>
                <bottom style="thin">
                  <color theme="9" tint="0.79998168889431442"/>
                </bottom>
              </border>
            </x14:dxf>
          </x14:cfRule>
          <x14:cfRule type="beginsWith" priority="228" operator="beginsWith" id="{04405C3E-AA63-4C83-808C-48142FD00CD3}">
            <xm:f>LEFT(D11,LEN($AO$11))=$AO$11</xm:f>
            <xm:f>$AO$11</xm:f>
            <x14:dxf>
              <fill>
                <gradientFill type="path" left="0.5" right="0.5" top="0.5" bottom="0.5">
                  <stop position="0">
                    <color theme="0"/>
                  </stop>
                  <stop position="1">
                    <color rgb="FFFF0000"/>
                  </stop>
                </gradientFill>
              </fill>
              <border>
                <left style="thin">
                  <color theme="9" tint="0.79998168889431442"/>
                </left>
                <right style="thin">
                  <color theme="9" tint="0.79998168889431442"/>
                </right>
                <top style="thin">
                  <color theme="9" tint="0.79998168889431442"/>
                </top>
                <bottom style="thin">
                  <color theme="9" tint="0.79998168889431442"/>
                </bottom>
              </border>
            </x14:dxf>
          </x14:cfRule>
          <xm:sqref>D11:F32</xm:sqref>
        </x14:conditionalFormatting>
        <x14:conditionalFormatting xmlns:xm="http://schemas.microsoft.com/office/excel/2006/main">
          <x14:cfRule type="beginsWith" priority="243" operator="beginsWith" id="{B59F5FA7-CB5A-41DC-9FA1-02EC28A56527}">
            <xm:f>LEFT(H11,LEN($AX$17))=$AX$17</xm:f>
            <xm:f>$AX$17</xm:f>
            <x14:dxf>
              <fill>
                <gradientFill type="path" left="0.5" right="0.5" top="0.5" bottom="0.5">
                  <stop position="0">
                    <color theme="0"/>
                  </stop>
                  <stop position="1">
                    <color rgb="FF00B050"/>
                  </stop>
                </gradientFill>
              </fill>
              <border>
                <left style="thin">
                  <color theme="0" tint="-4.9989318521683403E-2"/>
                </left>
                <right style="thin">
                  <color theme="0" tint="-4.9989318521683403E-2"/>
                </right>
                <top style="thin">
                  <color theme="0" tint="-4.9989318521683403E-2"/>
                </top>
                <bottom style="thin">
                  <color theme="0" tint="-4.9989318521683403E-2"/>
                </bottom>
              </border>
            </x14:dxf>
          </x14:cfRule>
          <x14:cfRule type="beginsWith" priority="244" operator="beginsWith" id="{B6F327F3-F1B4-4996-85AE-C2F6B482499E}">
            <xm:f>LEFT(H11,LEN($AX$16))=$AX$16</xm:f>
            <xm:f>$AX$16</xm:f>
            <x14:dxf>
              <fill>
                <gradientFill type="path" left="0.5" right="0.5" top="0.5" bottom="0.5">
                  <stop position="0">
                    <color theme="0"/>
                  </stop>
                  <stop position="1">
                    <color theme="9" tint="-0.25098422193060094"/>
                  </stop>
                </gradientFill>
              </fill>
            </x14:dxf>
          </x14:cfRule>
          <x14:cfRule type="beginsWith" priority="245" operator="beginsWith" id="{42EBAD04-E468-43F0-A09E-72A8527A35A2}">
            <xm:f>LEFT(H11,LEN($AX$15))=$AX$15</xm:f>
            <xm:f>$AX$15</xm:f>
            <x14:dxf>
              <fill>
                <gradientFill type="path" left="0.5" right="0.5" top="0.5" bottom="0.5">
                  <stop position="0">
                    <color theme="0"/>
                  </stop>
                  <stop position="1">
                    <color theme="9" tint="0.59999389629810485"/>
                  </stop>
                </gradientFill>
              </fill>
              <border>
                <left style="hair">
                  <color theme="0" tint="-4.9989318521683403E-2"/>
                </left>
                <right style="hair">
                  <color theme="0" tint="-4.9989318521683403E-2"/>
                </right>
                <top style="hair">
                  <color theme="0" tint="-4.9989318521683403E-2"/>
                </top>
                <bottom style="hair">
                  <color theme="0" tint="-4.9989318521683403E-2"/>
                </bottom>
              </border>
            </x14:dxf>
          </x14:cfRule>
          <x14:cfRule type="beginsWith" priority="246" operator="beginsWith" id="{052771C0-751F-4404-81E8-E3E62E753C95}">
            <xm:f>LEFT(H11,LEN($AX$14))=$AX$14</xm:f>
            <xm:f>$AX$14</xm:f>
            <x14:dxf>
              <fill>
                <gradientFill type="path" left="0.5" right="0.5" top="0.5" bottom="0.5">
                  <stop position="0">
                    <color theme="0"/>
                  </stop>
                  <stop position="1">
                    <color theme="9" tint="0.80001220740379042"/>
                  </stop>
                </gradientFill>
              </fill>
              <border>
                <left style="thin">
                  <color theme="0" tint="-4.9989318521683403E-2"/>
                </left>
                <right style="thin">
                  <color theme="0" tint="-4.9989318521683403E-2"/>
                </right>
                <top style="thin">
                  <color theme="0" tint="-4.9989318521683403E-2"/>
                </top>
                <bottom style="thin">
                  <color theme="0" tint="-4.9989318521683403E-2"/>
                </bottom>
              </border>
            </x14:dxf>
          </x14:cfRule>
          <x14:cfRule type="beginsWith" priority="247" operator="beginsWith" id="{F8B3608A-3341-440D-8748-BBEBABEDF70D}">
            <xm:f>LEFT(H11,LEN($AX$13))=$AX$13</xm:f>
            <xm:f>$AX$13</xm:f>
            <x14:dxf>
              <fill>
                <gradientFill type="path" left="0.5" right="0.5" top="0.5" bottom="0.5">
                  <stop position="0">
                    <color theme="0"/>
                  </stop>
                  <stop position="1">
                    <color theme="5" tint="0.59999389629810485"/>
                  </stop>
                </gradientFill>
              </fill>
            </x14:dxf>
          </x14:cfRule>
          <x14:cfRule type="beginsWith" priority="248" operator="beginsWith" id="{0D2BE240-E2DB-415C-85F6-756D6FA6A3AB}">
            <xm:f>LEFT(H11,LEN($AX$12))=$AX$12</xm:f>
            <xm:f>$AX$12</xm:f>
            <x14:dxf>
              <fill>
                <gradientFill type="path" left="0.5" right="0.5" top="0.5" bottom="0.5">
                  <stop position="0">
                    <color theme="0"/>
                  </stop>
                  <stop position="1">
                    <color rgb="FFFF6600"/>
                  </stop>
                </gradientFill>
              </fill>
            </x14:dxf>
          </x14:cfRule>
          <x14:cfRule type="beginsWith" priority="249" operator="beginsWith" id="{41819433-ED19-4FD6-9EFA-5C16C87F410E}">
            <xm:f>LEFT(H11,LEN($AX$11))=$AX$11</xm:f>
            <xm:f>$AX$11</xm:f>
            <x14:dxf>
              <fill>
                <gradientFill type="path" left="0.5" right="0.5" top="0.5" bottom="0.5">
                  <stop position="0">
                    <color theme="0"/>
                  </stop>
                  <stop position="1">
                    <color rgb="FFFF0000"/>
                  </stop>
                </gradientFill>
              </fill>
              <border>
                <left style="thin">
                  <color theme="0" tint="-4.9989318521683403E-2"/>
                </left>
                <right style="thin">
                  <color theme="0" tint="-4.9989318521683403E-2"/>
                </right>
                <top style="thin">
                  <color theme="0" tint="-4.9989318521683403E-2"/>
                </top>
                <bottom style="thin">
                  <color theme="0" tint="-4.9989318521683403E-2"/>
                </bottom>
              </border>
            </x14:dxf>
          </x14:cfRule>
          <xm:sqref>H11:J32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7"/>
  <dimension ref="A3:X25"/>
  <sheetViews>
    <sheetView zoomScale="80" zoomScaleNormal="80" workbookViewId="0">
      <pane xSplit="1" topLeftCell="B1" activePane="topRight" state="frozen"/>
      <selection pane="topRight" activeCell="D16" sqref="D16"/>
    </sheetView>
  </sheetViews>
  <sheetFormatPr defaultColWidth="9.1796875" defaultRowHeight="15.5" x14ac:dyDescent="0.35"/>
  <cols>
    <col min="1" max="1" width="42.81640625" style="74" bestFit="1" customWidth="1"/>
    <col min="2" max="2" width="20.1796875" style="74" bestFit="1" customWidth="1"/>
    <col min="3" max="3" width="15.26953125" style="74" bestFit="1" customWidth="1"/>
    <col min="4" max="4" width="15" style="74" customWidth="1"/>
    <col min="5" max="5" width="17.1796875" style="74" customWidth="1"/>
    <col min="6" max="6" width="15" style="74" customWidth="1"/>
    <col min="7" max="7" width="17.1796875" style="74" customWidth="1"/>
    <col min="8" max="8" width="15" style="74" customWidth="1"/>
    <col min="9" max="9" width="17.1796875" style="74" customWidth="1"/>
    <col min="10" max="10" width="27.81640625" style="74" customWidth="1"/>
    <col min="11" max="13" width="36.7265625" style="74" customWidth="1"/>
    <col min="14" max="14" width="13" style="74" bestFit="1" customWidth="1"/>
    <col min="15" max="15" width="17.7265625" style="74" bestFit="1" customWidth="1"/>
    <col min="16" max="16" width="17.7265625" style="74" customWidth="1"/>
    <col min="17" max="17" width="17.7265625" style="74" bestFit="1" customWidth="1"/>
    <col min="18" max="18" width="17.7265625" style="74" customWidth="1"/>
    <col min="19" max="19" width="17.7265625" style="74" bestFit="1" customWidth="1"/>
    <col min="20" max="20" width="17.7265625" style="74" customWidth="1"/>
    <col min="21" max="21" width="20.54296875" style="74" bestFit="1" customWidth="1"/>
    <col min="22" max="22" width="18.81640625" style="74" customWidth="1"/>
    <col min="23" max="24" width="19.7265625" style="74" bestFit="1" customWidth="1"/>
    <col min="25" max="16384" width="9.1796875" style="74"/>
  </cols>
  <sheetData>
    <row r="3" spans="1:24" x14ac:dyDescent="0.35">
      <c r="B3" s="74" t="s">
        <v>94</v>
      </c>
      <c r="C3" s="74" t="s">
        <v>95</v>
      </c>
      <c r="D3" s="74" t="s">
        <v>89</v>
      </c>
      <c r="E3" s="74" t="s">
        <v>105</v>
      </c>
      <c r="F3" s="74" t="s">
        <v>90</v>
      </c>
      <c r="G3" s="74" t="s">
        <v>106</v>
      </c>
      <c r="H3" s="74" t="s">
        <v>91</v>
      </c>
      <c r="I3" s="74" t="s">
        <v>107</v>
      </c>
      <c r="J3" s="74" t="s">
        <v>97</v>
      </c>
      <c r="K3" s="74" t="s">
        <v>98</v>
      </c>
      <c r="L3" s="74" t="s">
        <v>120</v>
      </c>
      <c r="M3" s="74" t="s">
        <v>121</v>
      </c>
      <c r="N3" s="74" t="s">
        <v>99</v>
      </c>
      <c r="O3" s="74" t="s">
        <v>100</v>
      </c>
      <c r="P3" s="74" t="s">
        <v>105</v>
      </c>
      <c r="Q3" s="74" t="s">
        <v>122</v>
      </c>
      <c r="R3" s="74" t="s">
        <v>106</v>
      </c>
      <c r="S3" s="74" t="s">
        <v>123</v>
      </c>
      <c r="T3" s="74" t="s">
        <v>107</v>
      </c>
      <c r="U3" s="74" t="s">
        <v>128</v>
      </c>
      <c r="V3" s="74" t="s">
        <v>269</v>
      </c>
      <c r="W3" s="74" t="s">
        <v>270</v>
      </c>
      <c r="X3" s="74" t="s">
        <v>271</v>
      </c>
    </row>
    <row r="4" spans="1:24" x14ac:dyDescent="0.35">
      <c r="A4" s="75" t="s">
        <v>61</v>
      </c>
      <c r="B4" s="74">
        <f>SUM(Verktyg!M4:M21)</f>
        <v>0</v>
      </c>
      <c r="C4" s="74">
        <f>SUM(Verktyg!N4:N21)</f>
        <v>0</v>
      </c>
      <c r="D4" s="74">
        <f>SUM(Verktyg!O4:O21)</f>
        <v>0</v>
      </c>
      <c r="E4" s="74">
        <f>SUM(Verktyg!P4:P21)</f>
        <v>0</v>
      </c>
      <c r="F4" s="74">
        <f>SUM(Verktyg!Q4:Q21)</f>
        <v>0</v>
      </c>
      <c r="G4" s="74">
        <f>SUM(Verktyg!R4:R21)</f>
        <v>0</v>
      </c>
      <c r="H4" s="74">
        <f>SUM(Verktyg!S4:S21)</f>
        <v>0</v>
      </c>
      <c r="I4" s="74">
        <f>SUM(Verktyg!T4:T21)</f>
        <v>0</v>
      </c>
      <c r="J4" s="74">
        <f t="shared" ref="J4:J25" si="0">B4+D4</f>
        <v>0</v>
      </c>
      <c r="K4" s="74">
        <f t="shared" ref="K4:K25" si="1">IF(J4&gt;B4,B4,J4)</f>
        <v>0</v>
      </c>
      <c r="L4" s="74">
        <f>M4*3</f>
        <v>54</v>
      </c>
      <c r="M4" s="74">
        <f>ROWS(Verktyg!B4:C21)</f>
        <v>18</v>
      </c>
      <c r="N4" s="74">
        <f t="shared" ref="N4:N25" si="2">B4/L4</f>
        <v>0</v>
      </c>
      <c r="O4" s="74">
        <f t="shared" ref="O4:T4" si="3">D4/$M4</f>
        <v>0</v>
      </c>
      <c r="P4" s="74">
        <f t="shared" si="3"/>
        <v>0</v>
      </c>
      <c r="Q4" s="74">
        <f t="shared" si="3"/>
        <v>0</v>
      </c>
      <c r="R4" s="74">
        <f t="shared" si="3"/>
        <v>0</v>
      </c>
      <c r="S4" s="74">
        <f t="shared" si="3"/>
        <v>0</v>
      </c>
      <c r="T4" s="74">
        <f t="shared" si="3"/>
        <v>0</v>
      </c>
      <c r="U4" s="74" t="e">
        <f>IF((B4-C4)&lt;0,(IF(Redovisning!$B11&lt;Redovisning!$AI11,(0),(0))),NA())</f>
        <v>#N/A</v>
      </c>
      <c r="V4" s="74" t="e">
        <f>IF((P4)&gt;0,(IF(Redovisning!$B11&lt;Redovisning!$AI11,(0),(0))),NA())</f>
        <v>#N/A</v>
      </c>
      <c r="W4" s="74" t="e">
        <f>IF((R4)&gt;0,(IF(Redovisning!$B11&lt;Redovisning!$AI11,(0),(0))),NA())</f>
        <v>#N/A</v>
      </c>
      <c r="X4" s="74" t="e">
        <f>IF((T4)&gt;0,(IF(Redovisning!$B11&lt;Redovisning!$AI11,(0),(0))),NA())</f>
        <v>#N/A</v>
      </c>
    </row>
    <row r="5" spans="1:24" x14ac:dyDescent="0.35">
      <c r="A5" s="75" t="s">
        <v>64</v>
      </c>
      <c r="B5" s="74">
        <f>SUM(Verktyg!M22:M31)</f>
        <v>0</v>
      </c>
      <c r="C5" s="74">
        <f>SUM(Verktyg!N22:N31)</f>
        <v>0</v>
      </c>
      <c r="D5" s="74">
        <f>SUM(Verktyg!O22:O31)</f>
        <v>0</v>
      </c>
      <c r="E5" s="74">
        <f>SUM(Verktyg!P22:P31)</f>
        <v>0</v>
      </c>
      <c r="F5" s="74">
        <f>SUM(Verktyg!Q22:Q31)</f>
        <v>0</v>
      </c>
      <c r="G5" s="74">
        <f>SUM(Verktyg!R22:R31)</f>
        <v>0</v>
      </c>
      <c r="H5" s="74">
        <f>SUM(Verktyg!S22:S31)</f>
        <v>0</v>
      </c>
      <c r="I5" s="74">
        <f>SUM(Verktyg!T22:T31)</f>
        <v>0</v>
      </c>
      <c r="J5" s="74">
        <f t="shared" si="0"/>
        <v>0</v>
      </c>
      <c r="K5" s="74">
        <f t="shared" si="1"/>
        <v>0</v>
      </c>
      <c r="L5" s="74">
        <f t="shared" ref="L5:L25" si="4">M5*3</f>
        <v>30</v>
      </c>
      <c r="M5" s="74">
        <f>ROWS(Verktyg!B22:C31)</f>
        <v>10</v>
      </c>
      <c r="N5" s="74">
        <f t="shared" si="2"/>
        <v>0</v>
      </c>
      <c r="O5" s="74">
        <f t="shared" ref="O5:O25" si="5">D5/$M5</f>
        <v>0</v>
      </c>
      <c r="P5" s="74">
        <f t="shared" ref="P5:P25" si="6">E5/$M5</f>
        <v>0</v>
      </c>
      <c r="Q5" s="74">
        <f t="shared" ref="Q5:Q25" si="7">F5/$M5</f>
        <v>0</v>
      </c>
      <c r="R5" s="74">
        <f t="shared" ref="R5:R25" si="8">G5/$M5</f>
        <v>0</v>
      </c>
      <c r="S5" s="74">
        <f t="shared" ref="S5:S25" si="9">H5/$M5</f>
        <v>0</v>
      </c>
      <c r="T5" s="74">
        <f t="shared" ref="T5:T25" si="10">I5/$M5</f>
        <v>0</v>
      </c>
      <c r="U5" s="74" t="e">
        <f>IF((B5-C5)&lt;0,(IF(Redovisning!$B12&lt;Redovisning!$AI12,(0),(0))),NA())</f>
        <v>#N/A</v>
      </c>
      <c r="V5" s="74" t="e">
        <f>IF((P5)&gt;0,(IF(Redovisning!$B12&lt;Redovisning!$AI12,(0),(0))),NA())</f>
        <v>#N/A</v>
      </c>
      <c r="W5" s="74" t="e">
        <f>IF((R5)&gt;0,(IF(Redovisning!$B12&lt;Redovisning!$AI12,(0),(0))),NA())</f>
        <v>#N/A</v>
      </c>
      <c r="X5" s="74" t="e">
        <f>IF((T5)&gt;0,(IF(Redovisning!$B12&lt;Redovisning!$AI12,(0),(0))),NA())</f>
        <v>#N/A</v>
      </c>
    </row>
    <row r="6" spans="1:24" x14ac:dyDescent="0.35">
      <c r="A6" s="75" t="s">
        <v>135</v>
      </c>
      <c r="B6" s="74">
        <f>SUM(Verktyg!M32:M44)</f>
        <v>0</v>
      </c>
      <c r="C6" s="74">
        <f>SUM(Verktyg!N32:N44)</f>
        <v>0</v>
      </c>
      <c r="D6" s="74">
        <f>SUM(Verktyg!O32:O44)</f>
        <v>0</v>
      </c>
      <c r="E6" s="74">
        <f>SUM(Verktyg!P32:P44)</f>
        <v>0</v>
      </c>
      <c r="F6" s="74">
        <f>SUM(Verktyg!Q32:Q44)</f>
        <v>0</v>
      </c>
      <c r="G6" s="74">
        <f>SUM(Verktyg!R32:R44)</f>
        <v>0</v>
      </c>
      <c r="H6" s="74">
        <f>SUM(Verktyg!S32:S44)</f>
        <v>0</v>
      </c>
      <c r="I6" s="74">
        <f>SUM(Verktyg!T32:T44)</f>
        <v>0</v>
      </c>
      <c r="J6" s="74">
        <f t="shared" si="0"/>
        <v>0</v>
      </c>
      <c r="K6" s="74">
        <f t="shared" si="1"/>
        <v>0</v>
      </c>
      <c r="L6" s="74">
        <f t="shared" si="4"/>
        <v>39</v>
      </c>
      <c r="M6" s="74">
        <f>ROWS(Verktyg!B32:C44)</f>
        <v>13</v>
      </c>
      <c r="N6" s="74">
        <f t="shared" si="2"/>
        <v>0</v>
      </c>
      <c r="O6" s="74">
        <f t="shared" si="5"/>
        <v>0</v>
      </c>
      <c r="P6" s="74">
        <f t="shared" si="6"/>
        <v>0</v>
      </c>
      <c r="Q6" s="74">
        <f t="shared" si="7"/>
        <v>0</v>
      </c>
      <c r="R6" s="74">
        <f t="shared" si="8"/>
        <v>0</v>
      </c>
      <c r="S6" s="74">
        <f t="shared" si="9"/>
        <v>0</v>
      </c>
      <c r="T6" s="74">
        <f t="shared" si="10"/>
        <v>0</v>
      </c>
      <c r="U6" s="74" t="e">
        <f>IF((B6-C6)&lt;0,(IF(Redovisning!$B13&lt;Redovisning!$AI13,(0),(0))),NA())</f>
        <v>#N/A</v>
      </c>
      <c r="V6" s="74" t="e">
        <f>IF((P6)&gt;0,(IF(Redovisning!$B13&lt;Redovisning!$AI13,(0),(0))),NA())</f>
        <v>#N/A</v>
      </c>
      <c r="W6" s="74" t="e">
        <f>IF((R6)&gt;0,(IF(Redovisning!$B13&lt;Redovisning!$AI13,(0),(0))),NA())</f>
        <v>#N/A</v>
      </c>
      <c r="X6" s="74" t="e">
        <f>IF((T6)&gt;0,(IF(Redovisning!$B13&lt;Redovisning!$AI13,(0),(0))),NA())</f>
        <v>#N/A</v>
      </c>
    </row>
    <row r="7" spans="1:24" x14ac:dyDescent="0.35">
      <c r="A7" s="75" t="s">
        <v>62</v>
      </c>
      <c r="B7" s="74">
        <f>SUM(Verktyg!M45:M51)</f>
        <v>0</v>
      </c>
      <c r="C7" s="74">
        <f>SUM(Verktyg!N45:N51)</f>
        <v>0</v>
      </c>
      <c r="D7" s="74">
        <f>SUM(Verktyg!O45:O51)</f>
        <v>0</v>
      </c>
      <c r="E7" s="74">
        <f>SUM(Verktyg!P45:P51)</f>
        <v>0</v>
      </c>
      <c r="F7" s="74">
        <f>SUM(Verktyg!Q45:Q51)</f>
        <v>0</v>
      </c>
      <c r="G7" s="74">
        <f>SUM(Verktyg!R45:R51)</f>
        <v>0</v>
      </c>
      <c r="H7" s="74">
        <f>SUM(Verktyg!S45:S51)</f>
        <v>0</v>
      </c>
      <c r="I7" s="74">
        <f>SUM(Verktyg!T45:T51)</f>
        <v>0</v>
      </c>
      <c r="J7" s="74">
        <f t="shared" si="0"/>
        <v>0</v>
      </c>
      <c r="K7" s="74">
        <f t="shared" si="1"/>
        <v>0</v>
      </c>
      <c r="L7" s="74">
        <f t="shared" si="4"/>
        <v>21</v>
      </c>
      <c r="M7" s="74">
        <f>ROWS(Verktyg!B45:C51)</f>
        <v>7</v>
      </c>
      <c r="N7" s="74">
        <f t="shared" si="2"/>
        <v>0</v>
      </c>
      <c r="O7" s="74">
        <f t="shared" si="5"/>
        <v>0</v>
      </c>
      <c r="P7" s="74">
        <f t="shared" si="6"/>
        <v>0</v>
      </c>
      <c r="Q7" s="74">
        <f t="shared" si="7"/>
        <v>0</v>
      </c>
      <c r="R7" s="74">
        <f t="shared" si="8"/>
        <v>0</v>
      </c>
      <c r="S7" s="74">
        <f t="shared" si="9"/>
        <v>0</v>
      </c>
      <c r="T7" s="74">
        <f t="shared" si="10"/>
        <v>0</v>
      </c>
      <c r="U7" s="74" t="e">
        <f>IF((B7-C7)&lt;0,(IF(Redovisning!$B14&lt;Redovisning!$AI14,(0),(0))),NA())</f>
        <v>#N/A</v>
      </c>
      <c r="V7" s="74" t="e">
        <f>IF((P7)&gt;0,(IF(Redovisning!$B14&lt;Redovisning!$AI14,(0),(0))),NA())</f>
        <v>#N/A</v>
      </c>
      <c r="W7" s="74" t="e">
        <f>IF((R7)&gt;0,(IF(Redovisning!$B14&lt;Redovisning!$AI14,(0),(0))),NA())</f>
        <v>#N/A</v>
      </c>
      <c r="X7" s="74" t="e">
        <f>IF((T7)&gt;0,(IF(Redovisning!$B14&lt;Redovisning!$AI14,(0),(0))),NA())</f>
        <v>#N/A</v>
      </c>
    </row>
    <row r="8" spans="1:24" x14ac:dyDescent="0.35">
      <c r="A8" s="75" t="s">
        <v>63</v>
      </c>
      <c r="B8" s="74">
        <f>SUM(Verktyg!M52:M56)</f>
        <v>0</v>
      </c>
      <c r="C8" s="74">
        <f>SUM(Verktyg!N52:N56)</f>
        <v>0</v>
      </c>
      <c r="D8" s="74">
        <f>SUM(Verktyg!O52:O56)</f>
        <v>0</v>
      </c>
      <c r="E8" s="74">
        <f>SUM(Verktyg!P52:P56)</f>
        <v>0</v>
      </c>
      <c r="F8" s="74">
        <f>SUM(Verktyg!Q52:Q56)</f>
        <v>0</v>
      </c>
      <c r="G8" s="74">
        <f>SUM(Verktyg!R52:R56)</f>
        <v>0</v>
      </c>
      <c r="H8" s="74">
        <f>SUM(Verktyg!S52:S56)</f>
        <v>0</v>
      </c>
      <c r="I8" s="74">
        <f>SUM(Verktyg!T52:T56)</f>
        <v>0</v>
      </c>
      <c r="J8" s="74">
        <f t="shared" si="0"/>
        <v>0</v>
      </c>
      <c r="K8" s="74">
        <f t="shared" si="1"/>
        <v>0</v>
      </c>
      <c r="L8" s="74">
        <f t="shared" si="4"/>
        <v>15</v>
      </c>
      <c r="M8" s="74">
        <f>ROWS(Verktyg!B52:C56)</f>
        <v>5</v>
      </c>
      <c r="N8" s="74">
        <f t="shared" si="2"/>
        <v>0</v>
      </c>
      <c r="O8" s="74">
        <f t="shared" si="5"/>
        <v>0</v>
      </c>
      <c r="P8" s="74">
        <f t="shared" si="6"/>
        <v>0</v>
      </c>
      <c r="Q8" s="74">
        <f t="shared" si="7"/>
        <v>0</v>
      </c>
      <c r="R8" s="74">
        <f t="shared" si="8"/>
        <v>0</v>
      </c>
      <c r="S8" s="74">
        <f t="shared" si="9"/>
        <v>0</v>
      </c>
      <c r="T8" s="74">
        <f t="shared" si="10"/>
        <v>0</v>
      </c>
      <c r="U8" s="74" t="e">
        <f>IF((B8-C8)&lt;0,(IF(Redovisning!$B15&lt;Redovisning!$AI15,(0),(0))),NA())</f>
        <v>#N/A</v>
      </c>
      <c r="V8" s="74" t="e">
        <f>IF((P8)&gt;0,(IF(Redovisning!$B15&lt;Redovisning!$AI15,(0),(0))),NA())</f>
        <v>#N/A</v>
      </c>
      <c r="W8" s="74" t="e">
        <f>IF((R8)&gt;0,(IF(Redovisning!$B15&lt;Redovisning!$AI15,(0),(0))),NA())</f>
        <v>#N/A</v>
      </c>
      <c r="X8" s="74" t="e">
        <f>IF((T8)&gt;0,(IF(Redovisning!$B15&lt;Redovisning!$AI15,(0),(0))),NA())</f>
        <v>#N/A</v>
      </c>
    </row>
    <row r="9" spans="1:24" x14ac:dyDescent="0.35">
      <c r="A9" s="76" t="s">
        <v>136</v>
      </c>
      <c r="B9" s="74">
        <f>SUM(Verktyg!M58:M63)</f>
        <v>0</v>
      </c>
      <c r="C9" s="74">
        <f>SUM(Verktyg!N58:N63)</f>
        <v>0</v>
      </c>
      <c r="D9" s="74">
        <f>SUM(Verktyg!O58:O63)</f>
        <v>0</v>
      </c>
      <c r="E9" s="74">
        <f>SUM(Verktyg!P58:P63)</f>
        <v>0</v>
      </c>
      <c r="F9" s="74">
        <f>SUM(Verktyg!Q58:Q63)</f>
        <v>0</v>
      </c>
      <c r="G9" s="74">
        <f>SUM(Verktyg!R58:R63)</f>
        <v>0</v>
      </c>
      <c r="H9" s="74">
        <f>SUM(Verktyg!S58:S63)</f>
        <v>0</v>
      </c>
      <c r="I9" s="74">
        <f>SUM(Verktyg!T58:T63)</f>
        <v>0</v>
      </c>
      <c r="J9" s="74">
        <f t="shared" si="0"/>
        <v>0</v>
      </c>
      <c r="K9" s="74">
        <f t="shared" si="1"/>
        <v>0</v>
      </c>
      <c r="L9" s="74">
        <f t="shared" si="4"/>
        <v>18</v>
      </c>
      <c r="M9" s="74">
        <f>ROWS(Verktyg!B58:C63)</f>
        <v>6</v>
      </c>
      <c r="N9" s="74">
        <f t="shared" si="2"/>
        <v>0</v>
      </c>
      <c r="O9" s="74">
        <f t="shared" si="5"/>
        <v>0</v>
      </c>
      <c r="P9" s="74">
        <f t="shared" si="6"/>
        <v>0</v>
      </c>
      <c r="Q9" s="74">
        <f t="shared" si="7"/>
        <v>0</v>
      </c>
      <c r="R9" s="74">
        <f t="shared" si="8"/>
        <v>0</v>
      </c>
      <c r="S9" s="74">
        <f t="shared" si="9"/>
        <v>0</v>
      </c>
      <c r="T9" s="74">
        <f t="shared" si="10"/>
        <v>0</v>
      </c>
      <c r="U9" s="74" t="e">
        <f>IF((B9-C9)&lt;0,(IF(Redovisning!$B16&lt;Redovisning!$AI16,(0),(0))),NA())</f>
        <v>#N/A</v>
      </c>
      <c r="V9" s="74" t="e">
        <f>IF((P9)&gt;0,(IF(Redovisning!$B16&lt;Redovisning!$AI16,(0),(0))),NA())</f>
        <v>#N/A</v>
      </c>
      <c r="W9" s="74" t="e">
        <f>IF((R9)&gt;0,(IF(Redovisning!$B16&lt;Redovisning!$AI16,(0),(0))),NA())</f>
        <v>#N/A</v>
      </c>
      <c r="X9" s="74" t="e">
        <f>IF((T9)&gt;0,(IF(Redovisning!$B16&lt;Redovisning!$AI16,(0),(0))),NA())</f>
        <v>#N/A</v>
      </c>
    </row>
    <row r="10" spans="1:24" x14ac:dyDescent="0.35">
      <c r="A10" s="76" t="s">
        <v>58</v>
      </c>
      <c r="B10" s="74">
        <f>SUM(Verktyg!M64:M67)</f>
        <v>0</v>
      </c>
      <c r="C10" s="74">
        <f>SUM(Verktyg!N64:N67)</f>
        <v>0</v>
      </c>
      <c r="D10" s="74">
        <f>SUM(Verktyg!O64:O67)</f>
        <v>0</v>
      </c>
      <c r="E10" s="74">
        <f>SUM(Verktyg!P64:P67)</f>
        <v>0</v>
      </c>
      <c r="F10" s="74">
        <f>SUM(Verktyg!Q64:Q67)</f>
        <v>0</v>
      </c>
      <c r="G10" s="74">
        <f>SUM(Verktyg!R64:R67)</f>
        <v>0</v>
      </c>
      <c r="H10" s="74">
        <f>SUM(Verktyg!S64:S67)</f>
        <v>0</v>
      </c>
      <c r="I10" s="74">
        <f>SUM(Verktyg!T64:T67)</f>
        <v>0</v>
      </c>
      <c r="J10" s="74">
        <f t="shared" si="0"/>
        <v>0</v>
      </c>
      <c r="K10" s="74">
        <f t="shared" si="1"/>
        <v>0</v>
      </c>
      <c r="L10" s="74">
        <f t="shared" si="4"/>
        <v>12</v>
      </c>
      <c r="M10" s="74">
        <f>ROWS(Verktyg!B64:C67)</f>
        <v>4</v>
      </c>
      <c r="N10" s="74">
        <f t="shared" si="2"/>
        <v>0</v>
      </c>
      <c r="O10" s="74">
        <f t="shared" si="5"/>
        <v>0</v>
      </c>
      <c r="P10" s="74">
        <f t="shared" si="6"/>
        <v>0</v>
      </c>
      <c r="Q10" s="74">
        <f t="shared" si="7"/>
        <v>0</v>
      </c>
      <c r="R10" s="74">
        <f t="shared" si="8"/>
        <v>0</v>
      </c>
      <c r="S10" s="74">
        <f t="shared" si="9"/>
        <v>0</v>
      </c>
      <c r="T10" s="74">
        <f t="shared" si="10"/>
        <v>0</v>
      </c>
      <c r="U10" s="74" t="e">
        <f>IF((B10-C10)&lt;0,(IF(Redovisning!$B17&lt;Redovisning!$AI17,(0),(0))),NA())</f>
        <v>#N/A</v>
      </c>
      <c r="V10" s="74" t="e">
        <f>IF((P10)&gt;0,(IF(Redovisning!$B17&lt;Redovisning!$AI17,(0),(0))),NA())</f>
        <v>#N/A</v>
      </c>
      <c r="W10" s="74" t="e">
        <f>IF((R10)&gt;0,(IF(Redovisning!$B17&lt;Redovisning!$AI17,(0),(0))),NA())</f>
        <v>#N/A</v>
      </c>
      <c r="X10" s="74" t="e">
        <f>IF((T10)&gt;0,(IF(Redovisning!$B17&lt;Redovisning!$AI17,(0),(0))),NA())</f>
        <v>#N/A</v>
      </c>
    </row>
    <row r="11" spans="1:24" x14ac:dyDescent="0.35">
      <c r="A11" s="76" t="s">
        <v>59</v>
      </c>
      <c r="B11" s="74">
        <f>SUM(Verktyg!M68:M78)</f>
        <v>0</v>
      </c>
      <c r="C11" s="74">
        <f>SUM(Verktyg!N68:N78)</f>
        <v>0</v>
      </c>
      <c r="D11" s="74">
        <f>SUM(Verktyg!O68:O78)</f>
        <v>0</v>
      </c>
      <c r="E11" s="74">
        <f>SUM(Verktyg!P68:P78)</f>
        <v>0</v>
      </c>
      <c r="F11" s="74">
        <f>SUM(Verktyg!Q68:Q78)</f>
        <v>0</v>
      </c>
      <c r="G11" s="74">
        <f>SUM(Verktyg!R68:R78)</f>
        <v>0</v>
      </c>
      <c r="H11" s="74">
        <f>SUM(Verktyg!S68:S78)</f>
        <v>0</v>
      </c>
      <c r="I11" s="74">
        <f>SUM(Verktyg!T68:T78)</f>
        <v>0</v>
      </c>
      <c r="J11" s="74">
        <f t="shared" si="0"/>
        <v>0</v>
      </c>
      <c r="K11" s="74">
        <f t="shared" si="1"/>
        <v>0</v>
      </c>
      <c r="L11" s="74">
        <f t="shared" si="4"/>
        <v>33</v>
      </c>
      <c r="M11" s="74">
        <f>ROWS(Verktyg!B68:C78)</f>
        <v>11</v>
      </c>
      <c r="N11" s="74">
        <f t="shared" si="2"/>
        <v>0</v>
      </c>
      <c r="O11" s="74">
        <f t="shared" si="5"/>
        <v>0</v>
      </c>
      <c r="P11" s="74">
        <f t="shared" si="6"/>
        <v>0</v>
      </c>
      <c r="Q11" s="74">
        <f t="shared" si="7"/>
        <v>0</v>
      </c>
      <c r="R11" s="74">
        <f t="shared" si="8"/>
        <v>0</v>
      </c>
      <c r="S11" s="74">
        <f t="shared" si="9"/>
        <v>0</v>
      </c>
      <c r="T11" s="74">
        <f t="shared" si="10"/>
        <v>0</v>
      </c>
      <c r="U11" s="74" t="e">
        <f>IF((B11-C11)&lt;0,(IF(Redovisning!$B18&lt;Redovisning!$AI18,(0),(0))),NA())</f>
        <v>#N/A</v>
      </c>
      <c r="V11" s="74" t="e">
        <f>IF((P11)&gt;0,(IF(Redovisning!$B18&lt;Redovisning!$AI18,(0),(0))),NA())</f>
        <v>#N/A</v>
      </c>
      <c r="W11" s="74" t="e">
        <f>IF((R11)&gt;0,(IF(Redovisning!$B18&lt;Redovisning!$AI18,(0),(0))),NA())</f>
        <v>#N/A</v>
      </c>
      <c r="X11" s="74" t="e">
        <f>IF((T11)&gt;0,(IF(Redovisning!$B18&lt;Redovisning!$AI18,(0),(0))),NA())</f>
        <v>#N/A</v>
      </c>
    </row>
    <row r="12" spans="1:24" x14ac:dyDescent="0.35">
      <c r="A12" s="76" t="s">
        <v>60</v>
      </c>
      <c r="B12" s="74">
        <f>SUM(Verktyg!M79:M81)</f>
        <v>0</v>
      </c>
      <c r="C12" s="74">
        <f>SUM(Verktyg!N79:N81)</f>
        <v>0</v>
      </c>
      <c r="D12" s="74">
        <f>SUM(Verktyg!O79:O81)</f>
        <v>0</v>
      </c>
      <c r="E12" s="74">
        <f>SUM(Verktyg!P79:P81)</f>
        <v>0</v>
      </c>
      <c r="F12" s="74">
        <f>SUM(Verktyg!Q79:Q81)</f>
        <v>0</v>
      </c>
      <c r="G12" s="74">
        <f>SUM(Verktyg!R79:R81)</f>
        <v>0</v>
      </c>
      <c r="H12" s="74">
        <f>SUM(Verktyg!S79:S81)</f>
        <v>0</v>
      </c>
      <c r="I12" s="74">
        <f>SUM(Verktyg!T79:T81)</f>
        <v>0</v>
      </c>
      <c r="J12" s="74">
        <f t="shared" si="0"/>
        <v>0</v>
      </c>
      <c r="K12" s="74">
        <f t="shared" si="1"/>
        <v>0</v>
      </c>
      <c r="L12" s="74">
        <f t="shared" si="4"/>
        <v>9</v>
      </c>
      <c r="M12" s="74">
        <f>ROWS(Verktyg!B79:C81)</f>
        <v>3</v>
      </c>
      <c r="N12" s="74">
        <f t="shared" si="2"/>
        <v>0</v>
      </c>
      <c r="O12" s="74">
        <f t="shared" si="5"/>
        <v>0</v>
      </c>
      <c r="P12" s="74">
        <f t="shared" si="6"/>
        <v>0</v>
      </c>
      <c r="Q12" s="74">
        <f t="shared" si="7"/>
        <v>0</v>
      </c>
      <c r="R12" s="74">
        <f t="shared" si="8"/>
        <v>0</v>
      </c>
      <c r="S12" s="74">
        <f t="shared" si="9"/>
        <v>0</v>
      </c>
      <c r="T12" s="74">
        <f t="shared" si="10"/>
        <v>0</v>
      </c>
      <c r="U12" s="74" t="e">
        <f>IF((B12-C12)&lt;0,(IF(Redovisning!$B19&lt;Redovisning!$AI19,(0),(0))),NA())</f>
        <v>#N/A</v>
      </c>
      <c r="V12" s="74" t="e">
        <f>IF((P12)&gt;0,(IF(Redovisning!$B19&lt;Redovisning!$AI19,(0),(0))),NA())</f>
        <v>#N/A</v>
      </c>
      <c r="W12" s="74" t="e">
        <f>IF((R12)&gt;0,(IF(Redovisning!$B19&lt;Redovisning!$AI19,(0),(0))),NA())</f>
        <v>#N/A</v>
      </c>
      <c r="X12" s="74" t="e">
        <f>IF((T12)&gt;0,(IF(Redovisning!$B19&lt;Redovisning!$AI19,(0),(0))),NA())</f>
        <v>#N/A</v>
      </c>
    </row>
    <row r="13" spans="1:24" x14ac:dyDescent="0.35">
      <c r="A13" s="76" t="s">
        <v>137</v>
      </c>
      <c r="B13" s="74">
        <f>SUM(Verktyg!M82:M85)</f>
        <v>0</v>
      </c>
      <c r="C13" s="74">
        <f>SUM(Verktyg!N82:N85)</f>
        <v>0</v>
      </c>
      <c r="D13" s="74">
        <f>SUM(Verktyg!O82:O85)</f>
        <v>0</v>
      </c>
      <c r="E13" s="74">
        <f>SUM(Verktyg!P82:P85)</f>
        <v>0</v>
      </c>
      <c r="F13" s="74">
        <f>SUM(Verktyg!Q82:Q85)</f>
        <v>0</v>
      </c>
      <c r="G13" s="74">
        <f>SUM(Verktyg!R82:R85)</f>
        <v>0</v>
      </c>
      <c r="H13" s="74">
        <f>SUM(Verktyg!S82:S85)</f>
        <v>0</v>
      </c>
      <c r="I13" s="74">
        <f>SUM(Verktyg!T82:T85)</f>
        <v>0</v>
      </c>
      <c r="J13" s="74">
        <f>B13+D13</f>
        <v>0</v>
      </c>
      <c r="K13" s="74">
        <f>IF(J13&gt;B13,B13,J13)</f>
        <v>0</v>
      </c>
      <c r="L13" s="74">
        <f t="shared" si="4"/>
        <v>12</v>
      </c>
      <c r="M13" s="74">
        <f>ROWS(Verktyg!B82:C85)</f>
        <v>4</v>
      </c>
      <c r="N13" s="74">
        <f>B13/L13</f>
        <v>0</v>
      </c>
      <c r="O13" s="74">
        <f t="shared" ref="O13:T14" si="11">D13/$M13</f>
        <v>0</v>
      </c>
      <c r="P13" s="74">
        <f t="shared" si="11"/>
        <v>0</v>
      </c>
      <c r="Q13" s="74">
        <f t="shared" si="11"/>
        <v>0</v>
      </c>
      <c r="R13" s="74">
        <f t="shared" si="11"/>
        <v>0</v>
      </c>
      <c r="S13" s="74">
        <f t="shared" si="11"/>
        <v>0</v>
      </c>
      <c r="T13" s="74">
        <f t="shared" si="11"/>
        <v>0</v>
      </c>
      <c r="U13" s="74" t="e">
        <f>IF((B13-C13)&lt;0,(IF(Redovisning!$B20&lt;Redovisning!$AI20,(0),(0))),NA())</f>
        <v>#N/A</v>
      </c>
      <c r="V13" s="74" t="e">
        <f>IF((P13)&gt;0,(IF(Redovisning!$B20&lt;Redovisning!$AI20,(0),(0))),NA())</f>
        <v>#N/A</v>
      </c>
      <c r="W13" s="74" t="e">
        <f>IF((R13)&gt;0,(IF(Redovisning!$B20&lt;Redovisning!$AI20,(0),(0))),NA())</f>
        <v>#N/A</v>
      </c>
      <c r="X13" s="74" t="e">
        <f>IF((T13)&gt;0,(IF(Redovisning!$B20&lt;Redovisning!$AI20,(0),(0))),NA())</f>
        <v>#N/A</v>
      </c>
    </row>
    <row r="14" spans="1:24" x14ac:dyDescent="0.35">
      <c r="A14" s="76" t="s">
        <v>138</v>
      </c>
      <c r="B14" s="74">
        <f>SUM(Verktyg!M86:M90)</f>
        <v>0</v>
      </c>
      <c r="C14" s="74">
        <f>SUM(Verktyg!N86:N90)</f>
        <v>0</v>
      </c>
      <c r="D14" s="74">
        <f>SUM(Verktyg!O86:O90)</f>
        <v>0</v>
      </c>
      <c r="E14" s="74">
        <f>SUM(Verktyg!P86:P90)</f>
        <v>0</v>
      </c>
      <c r="F14" s="74">
        <f>SUM(Verktyg!Q86:Q90)</f>
        <v>0</v>
      </c>
      <c r="G14" s="74">
        <f>SUM(Verktyg!R86:R90)</f>
        <v>0</v>
      </c>
      <c r="H14" s="74">
        <f>SUM(Verktyg!S86:S90)</f>
        <v>0</v>
      </c>
      <c r="I14" s="74">
        <f>SUM(Verktyg!T86:T90)</f>
        <v>0</v>
      </c>
      <c r="J14" s="74">
        <f>B14+D14</f>
        <v>0</v>
      </c>
      <c r="K14" s="74">
        <f>IF(J14&gt;B14,B14,J14)</f>
        <v>0</v>
      </c>
      <c r="L14" s="74">
        <f t="shared" si="4"/>
        <v>15</v>
      </c>
      <c r="M14" s="74">
        <f>ROWS(Verktyg!B86:C90)</f>
        <v>5</v>
      </c>
      <c r="N14" s="74">
        <f>B14/L14</f>
        <v>0</v>
      </c>
      <c r="O14" s="74">
        <f t="shared" si="11"/>
        <v>0</v>
      </c>
      <c r="P14" s="74">
        <f t="shared" si="11"/>
        <v>0</v>
      </c>
      <c r="Q14" s="74">
        <f t="shared" si="11"/>
        <v>0</v>
      </c>
      <c r="R14" s="74">
        <f t="shared" si="11"/>
        <v>0</v>
      </c>
      <c r="S14" s="74">
        <f t="shared" si="11"/>
        <v>0</v>
      </c>
      <c r="T14" s="74">
        <f t="shared" si="11"/>
        <v>0</v>
      </c>
      <c r="U14" s="74" t="e">
        <f>IF((B14-C14)&lt;0,(IF(Redovisning!$B21&lt;Redovisning!$AI21,(0),(0))),NA())</f>
        <v>#N/A</v>
      </c>
      <c r="V14" s="74" t="e">
        <f>IF((P14)&gt;0,(IF(Redovisning!$B21&lt;Redovisning!$AI21,(0),(0))),NA())</f>
        <v>#N/A</v>
      </c>
      <c r="W14" s="74" t="e">
        <f>IF((R14)&gt;0,(IF(Redovisning!$B21&lt;Redovisning!$AI21,(0),(0))),NA())</f>
        <v>#N/A</v>
      </c>
      <c r="X14" s="74" t="e">
        <f>IF((T14)&gt;0,(IF(Redovisning!$B21&lt;Redovisning!$AI21,(0),(0))),NA())</f>
        <v>#N/A</v>
      </c>
    </row>
    <row r="15" spans="1:24" x14ac:dyDescent="0.35">
      <c r="A15" s="76" t="s">
        <v>139</v>
      </c>
      <c r="B15" s="74">
        <f>SUM(Verktyg!M91:M95)</f>
        <v>0</v>
      </c>
      <c r="C15" s="74">
        <f>SUM(Verktyg!N91:N95)</f>
        <v>0</v>
      </c>
      <c r="D15" s="74">
        <f>SUM(Verktyg!O91:O95)</f>
        <v>0</v>
      </c>
      <c r="E15" s="74">
        <f>SUM(Verktyg!P91:P95)</f>
        <v>0</v>
      </c>
      <c r="F15" s="74">
        <f>SUM(Verktyg!Q91:Q95)</f>
        <v>0</v>
      </c>
      <c r="G15" s="74">
        <f>SUM(Verktyg!R91:R95)</f>
        <v>0</v>
      </c>
      <c r="H15" s="74">
        <f>SUM(Verktyg!S91:S95)</f>
        <v>0</v>
      </c>
      <c r="I15" s="74">
        <f>SUM(Verktyg!T91:T95)</f>
        <v>0</v>
      </c>
      <c r="J15" s="74">
        <f t="shared" si="0"/>
        <v>0</v>
      </c>
      <c r="K15" s="74">
        <f t="shared" si="1"/>
        <v>0</v>
      </c>
      <c r="L15" s="74">
        <f t="shared" si="4"/>
        <v>15</v>
      </c>
      <c r="M15" s="74">
        <f>ROWS(Verktyg!B91:C95)</f>
        <v>5</v>
      </c>
      <c r="N15" s="74">
        <f t="shared" si="2"/>
        <v>0</v>
      </c>
      <c r="O15" s="74">
        <f t="shared" si="5"/>
        <v>0</v>
      </c>
      <c r="P15" s="74">
        <f t="shared" si="6"/>
        <v>0</v>
      </c>
      <c r="Q15" s="74">
        <f t="shared" si="7"/>
        <v>0</v>
      </c>
      <c r="R15" s="74">
        <f t="shared" si="8"/>
        <v>0</v>
      </c>
      <c r="S15" s="74">
        <f t="shared" si="9"/>
        <v>0</v>
      </c>
      <c r="T15" s="74">
        <f t="shared" si="10"/>
        <v>0</v>
      </c>
      <c r="U15" s="74" t="e">
        <f>IF((B15-C15)&lt;0,(IF(Redovisning!$B22&lt;Redovisning!$AI22,(0),(0))),NA())</f>
        <v>#N/A</v>
      </c>
      <c r="V15" s="74" t="e">
        <f>IF((P15)&gt;0,(IF(Redovisning!$B22&lt;Redovisning!$AI22,(0),(0))),NA())</f>
        <v>#N/A</v>
      </c>
      <c r="W15" s="74" t="e">
        <f>IF((R15)&gt;0,(IF(Redovisning!$B22&lt;Redovisning!$AI22,(0),(0))),NA())</f>
        <v>#N/A</v>
      </c>
      <c r="X15" s="74" t="e">
        <f>IF((T15)&gt;0,(IF(Redovisning!$B22&lt;Redovisning!$AI22,(0),(0))),NA())</f>
        <v>#N/A</v>
      </c>
    </row>
    <row r="16" spans="1:24" x14ac:dyDescent="0.35">
      <c r="A16" s="76" t="s">
        <v>140</v>
      </c>
      <c r="B16" s="74">
        <f>SUM(Verktyg!M96:M103)</f>
        <v>0</v>
      </c>
      <c r="C16" s="74">
        <f>SUM(Verktyg!N96:N103)</f>
        <v>0</v>
      </c>
      <c r="D16" s="74">
        <f>SUM(Verktyg!O96:O103)</f>
        <v>0</v>
      </c>
      <c r="E16" s="74">
        <f>SUM(Verktyg!P96:P103)</f>
        <v>0</v>
      </c>
      <c r="F16" s="74">
        <f>SUM(Verktyg!Q96:Q103)</f>
        <v>0</v>
      </c>
      <c r="G16" s="74">
        <f>SUM(Verktyg!R96:R103)</f>
        <v>0</v>
      </c>
      <c r="H16" s="74">
        <f>SUM(Verktyg!S96:S103)</f>
        <v>0</v>
      </c>
      <c r="I16" s="74">
        <f>SUM(Verktyg!T96:T103)</f>
        <v>0</v>
      </c>
      <c r="J16" s="74">
        <f t="shared" si="0"/>
        <v>0</v>
      </c>
      <c r="K16" s="74">
        <f t="shared" si="1"/>
        <v>0</v>
      </c>
      <c r="L16" s="74">
        <f t="shared" si="4"/>
        <v>24</v>
      </c>
      <c r="M16" s="74">
        <f>ROWS(Verktyg!B96:C103)</f>
        <v>8</v>
      </c>
      <c r="N16" s="74">
        <f t="shared" si="2"/>
        <v>0</v>
      </c>
      <c r="O16" s="74">
        <f t="shared" si="5"/>
        <v>0</v>
      </c>
      <c r="P16" s="74">
        <f t="shared" si="6"/>
        <v>0</v>
      </c>
      <c r="Q16" s="74">
        <f t="shared" si="7"/>
        <v>0</v>
      </c>
      <c r="R16" s="74">
        <f t="shared" si="8"/>
        <v>0</v>
      </c>
      <c r="S16" s="74">
        <f t="shared" si="9"/>
        <v>0</v>
      </c>
      <c r="T16" s="74">
        <f t="shared" si="10"/>
        <v>0</v>
      </c>
      <c r="U16" s="74" t="e">
        <f>IF((B16-C16)&lt;0,(IF(Redovisning!$B23&lt;Redovisning!$AI23,(0),(0))),NA())</f>
        <v>#N/A</v>
      </c>
      <c r="V16" s="74" t="e">
        <f>IF((P16)&gt;0,(IF(Redovisning!$B23&lt;Redovisning!$AI23,(0),(0))),NA())</f>
        <v>#N/A</v>
      </c>
      <c r="W16" s="74" t="e">
        <f>IF((R16)&gt;0,(IF(Redovisning!$B23&lt;Redovisning!$AI23,(0),(0))),NA())</f>
        <v>#N/A</v>
      </c>
      <c r="X16" s="74" t="e">
        <f>IF((T16)&gt;0,(IF(Redovisning!$B23&lt;Redovisning!$AI23,(0),(0))),NA())</f>
        <v>#N/A</v>
      </c>
    </row>
    <row r="17" spans="1:24" x14ac:dyDescent="0.35">
      <c r="A17" s="77" t="s">
        <v>65</v>
      </c>
      <c r="B17" s="74">
        <f>SUM(Verktyg!M105:M111)</f>
        <v>0</v>
      </c>
      <c r="C17" s="74">
        <f>SUM(Verktyg!N105:N111)</f>
        <v>0</v>
      </c>
      <c r="D17" s="74">
        <f>SUM(Verktyg!O105:O111)</f>
        <v>0</v>
      </c>
      <c r="E17" s="74">
        <f>SUM(Verktyg!P105:P111)</f>
        <v>0</v>
      </c>
      <c r="F17" s="74">
        <f>SUM(Verktyg!Q105:Q111)</f>
        <v>0</v>
      </c>
      <c r="G17" s="74">
        <f>SUM(Verktyg!R105:R111)</f>
        <v>0</v>
      </c>
      <c r="H17" s="74">
        <f>SUM(Verktyg!S105:S111)</f>
        <v>0</v>
      </c>
      <c r="I17" s="74">
        <f>SUM(Verktyg!T105:T111)</f>
        <v>0</v>
      </c>
      <c r="J17" s="74">
        <f t="shared" si="0"/>
        <v>0</v>
      </c>
      <c r="K17" s="74">
        <f t="shared" si="1"/>
        <v>0</v>
      </c>
      <c r="L17" s="74">
        <f t="shared" si="4"/>
        <v>21</v>
      </c>
      <c r="M17" s="74">
        <f>ROWS(Verktyg!B105:C111)</f>
        <v>7</v>
      </c>
      <c r="N17" s="74">
        <f t="shared" si="2"/>
        <v>0</v>
      </c>
      <c r="O17" s="74">
        <f t="shared" si="5"/>
        <v>0</v>
      </c>
      <c r="P17" s="74">
        <f t="shared" si="6"/>
        <v>0</v>
      </c>
      <c r="Q17" s="74">
        <f t="shared" si="7"/>
        <v>0</v>
      </c>
      <c r="R17" s="74">
        <f t="shared" si="8"/>
        <v>0</v>
      </c>
      <c r="S17" s="74">
        <f t="shared" si="9"/>
        <v>0</v>
      </c>
      <c r="T17" s="74">
        <f t="shared" si="10"/>
        <v>0</v>
      </c>
      <c r="U17" s="74" t="e">
        <f>IF((B17-C17)&lt;0,(IF(Redovisning!$B24&lt;Redovisning!$AI24,(0),(0))),NA())</f>
        <v>#N/A</v>
      </c>
      <c r="V17" s="74" t="e">
        <f>IF((P17)&gt;0,(IF(Redovisning!$B24&lt;Redovisning!$AI24,(0),(0))),NA())</f>
        <v>#N/A</v>
      </c>
      <c r="W17" s="74" t="e">
        <f>IF((R17)&gt;0,(IF(Redovisning!$B24&lt;Redovisning!$AI24,(0),(0))),NA())</f>
        <v>#N/A</v>
      </c>
      <c r="X17" s="74" t="e">
        <f>IF((T17)&gt;0,(IF(Redovisning!$B24&lt;Redovisning!$AI24,(0),(0))),NA())</f>
        <v>#N/A</v>
      </c>
    </row>
    <row r="18" spans="1:24" x14ac:dyDescent="0.35">
      <c r="A18" s="77" t="s">
        <v>66</v>
      </c>
      <c r="B18" s="74">
        <f>SUM(Verktyg!M112:M116)</f>
        <v>0</v>
      </c>
      <c r="C18" s="74">
        <f>SUM(Verktyg!N112:N116)</f>
        <v>0</v>
      </c>
      <c r="D18" s="74">
        <f>SUM(Verktyg!O112:O116)</f>
        <v>0</v>
      </c>
      <c r="E18" s="74">
        <f>SUM(Verktyg!P112:P116)</f>
        <v>0</v>
      </c>
      <c r="F18" s="74">
        <f>SUM(Verktyg!Q112:Q116)</f>
        <v>0</v>
      </c>
      <c r="G18" s="74">
        <f>SUM(Verktyg!R112:R116)</f>
        <v>0</v>
      </c>
      <c r="H18" s="74">
        <f>SUM(Verktyg!S112:S116)</f>
        <v>0</v>
      </c>
      <c r="I18" s="74">
        <f>SUM(Verktyg!T112:T116)</f>
        <v>0</v>
      </c>
      <c r="J18" s="74">
        <f t="shared" si="0"/>
        <v>0</v>
      </c>
      <c r="K18" s="74">
        <f t="shared" si="1"/>
        <v>0</v>
      </c>
      <c r="L18" s="74">
        <f t="shared" si="4"/>
        <v>15</v>
      </c>
      <c r="M18" s="74">
        <f>ROWS(Verktyg!B112:C116)</f>
        <v>5</v>
      </c>
      <c r="N18" s="74">
        <f t="shared" si="2"/>
        <v>0</v>
      </c>
      <c r="O18" s="74">
        <f t="shared" si="5"/>
        <v>0</v>
      </c>
      <c r="P18" s="74">
        <f t="shared" si="6"/>
        <v>0</v>
      </c>
      <c r="Q18" s="74">
        <f t="shared" si="7"/>
        <v>0</v>
      </c>
      <c r="R18" s="74">
        <f t="shared" si="8"/>
        <v>0</v>
      </c>
      <c r="S18" s="74">
        <f t="shared" si="9"/>
        <v>0</v>
      </c>
      <c r="T18" s="74">
        <f t="shared" si="10"/>
        <v>0</v>
      </c>
      <c r="U18" s="74" t="e">
        <f>IF((B18-C18)&lt;0,(IF(Redovisning!$B25&lt;Redovisning!$AI25,(0),(0))),NA())</f>
        <v>#N/A</v>
      </c>
      <c r="V18" s="74" t="e">
        <f>IF((P18)&gt;0,(IF(Redovisning!$B25&lt;Redovisning!$AI25,(0),(0))),NA())</f>
        <v>#N/A</v>
      </c>
      <c r="W18" s="74" t="e">
        <f>IF((R18)&gt;0,(IF(Redovisning!$B25&lt;Redovisning!$AI25,(0),(0))),NA())</f>
        <v>#N/A</v>
      </c>
      <c r="X18" s="74" t="e">
        <f>IF((T18)&gt;0,(IF(Redovisning!$B25&lt;Redovisning!$AI25,(0),(0))),NA())</f>
        <v>#N/A</v>
      </c>
    </row>
    <row r="19" spans="1:24" x14ac:dyDescent="0.35">
      <c r="A19" s="77" t="s">
        <v>68</v>
      </c>
      <c r="B19" s="74">
        <f>SUM(Verktyg!M117:M122)</f>
        <v>0</v>
      </c>
      <c r="C19" s="74">
        <f>SUM(Verktyg!N117:N122)</f>
        <v>0</v>
      </c>
      <c r="D19" s="74">
        <f>SUM(Verktyg!O117:O122)</f>
        <v>0</v>
      </c>
      <c r="E19" s="74">
        <f>SUM(Verktyg!P117:P122)</f>
        <v>0</v>
      </c>
      <c r="F19" s="74">
        <f>SUM(Verktyg!Q117:Q122)</f>
        <v>0</v>
      </c>
      <c r="G19" s="74">
        <f>SUM(Verktyg!R117:R122)</f>
        <v>0</v>
      </c>
      <c r="H19" s="74">
        <f>SUM(Verktyg!S117:S122)</f>
        <v>0</v>
      </c>
      <c r="I19" s="74">
        <f>SUM(Verktyg!T117:T122)</f>
        <v>0</v>
      </c>
      <c r="J19" s="74">
        <f t="shared" si="0"/>
        <v>0</v>
      </c>
      <c r="K19" s="74">
        <f t="shared" si="1"/>
        <v>0</v>
      </c>
      <c r="L19" s="74">
        <f t="shared" si="4"/>
        <v>18</v>
      </c>
      <c r="M19" s="74">
        <f>ROWS(Verktyg!B117:C122)</f>
        <v>6</v>
      </c>
      <c r="N19" s="74">
        <f t="shared" si="2"/>
        <v>0</v>
      </c>
      <c r="O19" s="74">
        <f t="shared" si="5"/>
        <v>0</v>
      </c>
      <c r="P19" s="74">
        <f t="shared" si="6"/>
        <v>0</v>
      </c>
      <c r="Q19" s="74">
        <f t="shared" si="7"/>
        <v>0</v>
      </c>
      <c r="R19" s="74">
        <f t="shared" si="8"/>
        <v>0</v>
      </c>
      <c r="S19" s="74">
        <f t="shared" si="9"/>
        <v>0</v>
      </c>
      <c r="T19" s="74">
        <f t="shared" si="10"/>
        <v>0</v>
      </c>
      <c r="U19" s="74" t="e">
        <f>IF((B19-C19)&lt;0,(IF(Redovisning!$B26&lt;Redovisning!$AI26,(0),(0))),NA())</f>
        <v>#N/A</v>
      </c>
      <c r="V19" s="74" t="e">
        <f>IF((P19)&gt;0,(IF(Redovisning!$B26&lt;Redovisning!$AI26,(0),(0))),NA())</f>
        <v>#N/A</v>
      </c>
      <c r="W19" s="74" t="e">
        <f>IF((R19)&gt;0,(IF(Redovisning!$B26&lt;Redovisning!$AI26,(0),(0))),NA())</f>
        <v>#N/A</v>
      </c>
      <c r="X19" s="74" t="e">
        <f>IF((T19)&gt;0,(IF(Redovisning!$B26&lt;Redovisning!$AI26,(0),(0))),NA())</f>
        <v>#N/A</v>
      </c>
    </row>
    <row r="20" spans="1:24" x14ac:dyDescent="0.35">
      <c r="A20" s="77" t="s">
        <v>67</v>
      </c>
      <c r="B20" s="74">
        <f>SUM(Verktyg!M123:M126)</f>
        <v>0</v>
      </c>
      <c r="C20" s="74">
        <f>SUM(Verktyg!N123:N126)</f>
        <v>0</v>
      </c>
      <c r="D20" s="74">
        <f>SUM(Verktyg!O123:O126)</f>
        <v>0</v>
      </c>
      <c r="E20" s="74">
        <f>SUM(Verktyg!P123:P126)</f>
        <v>0</v>
      </c>
      <c r="F20" s="74">
        <f>SUM(Verktyg!Q123:Q126)</f>
        <v>0</v>
      </c>
      <c r="G20" s="74">
        <f>SUM(Verktyg!R123:R126)</f>
        <v>0</v>
      </c>
      <c r="H20" s="74">
        <f>SUM(Verktyg!S123:S126)</f>
        <v>0</v>
      </c>
      <c r="I20" s="74">
        <f>SUM(Verktyg!T123:T126)</f>
        <v>0</v>
      </c>
      <c r="J20" s="74">
        <f t="shared" si="0"/>
        <v>0</v>
      </c>
      <c r="K20" s="74">
        <f t="shared" si="1"/>
        <v>0</v>
      </c>
      <c r="L20" s="74">
        <f t="shared" si="4"/>
        <v>12</v>
      </c>
      <c r="M20" s="74">
        <f>ROWS(Verktyg!B123:C126)</f>
        <v>4</v>
      </c>
      <c r="N20" s="74">
        <f t="shared" si="2"/>
        <v>0</v>
      </c>
      <c r="O20" s="74">
        <f t="shared" si="5"/>
        <v>0</v>
      </c>
      <c r="P20" s="74">
        <f t="shared" si="6"/>
        <v>0</v>
      </c>
      <c r="Q20" s="74">
        <f t="shared" si="7"/>
        <v>0</v>
      </c>
      <c r="R20" s="74">
        <f t="shared" si="8"/>
        <v>0</v>
      </c>
      <c r="S20" s="74">
        <f t="shared" si="9"/>
        <v>0</v>
      </c>
      <c r="T20" s="74">
        <f t="shared" si="10"/>
        <v>0</v>
      </c>
      <c r="U20" s="74" t="e">
        <f>IF((B20-C20)&lt;0,(IF(Redovisning!$B27&lt;Redovisning!$AI27,(0),(0))),NA())</f>
        <v>#N/A</v>
      </c>
      <c r="V20" s="74" t="e">
        <f>IF((P20)&gt;0,(IF(Redovisning!$B27&lt;Redovisning!$AI27,(0),(0))),NA())</f>
        <v>#N/A</v>
      </c>
      <c r="W20" s="74" t="e">
        <f>IF((R20)&gt;0,(IF(Redovisning!$B27&lt;Redovisning!$AI27,(0),(0))),NA())</f>
        <v>#N/A</v>
      </c>
      <c r="X20" s="74" t="e">
        <f>IF((T20)&gt;0,(IF(Redovisning!$B27&lt;Redovisning!$AI27,(0),(0))),NA())</f>
        <v>#N/A</v>
      </c>
    </row>
    <row r="21" spans="1:24" x14ac:dyDescent="0.35">
      <c r="A21" s="78" t="s">
        <v>69</v>
      </c>
      <c r="B21" s="74">
        <f>SUM(Verktyg!M128:M139)</f>
        <v>0</v>
      </c>
      <c r="C21" s="74">
        <f>SUM(Verktyg!N128:N139)</f>
        <v>0</v>
      </c>
      <c r="D21" s="74">
        <f>SUM(Verktyg!O128:O139)</f>
        <v>0</v>
      </c>
      <c r="E21" s="74">
        <f>SUM(Verktyg!P128:P139)</f>
        <v>0</v>
      </c>
      <c r="F21" s="74">
        <f>SUM(Verktyg!Q128:Q139)</f>
        <v>0</v>
      </c>
      <c r="G21" s="74">
        <f>SUM(Verktyg!R128:R139)</f>
        <v>0</v>
      </c>
      <c r="H21" s="74">
        <f>SUM(Verktyg!S128:S139)</f>
        <v>0</v>
      </c>
      <c r="I21" s="74">
        <f>SUM(Verktyg!T128:T139)</f>
        <v>0</v>
      </c>
      <c r="J21" s="74">
        <f t="shared" si="0"/>
        <v>0</v>
      </c>
      <c r="K21" s="74">
        <f t="shared" si="1"/>
        <v>0</v>
      </c>
      <c r="L21" s="74">
        <f t="shared" si="4"/>
        <v>36</v>
      </c>
      <c r="M21" s="74">
        <f>ROWS(Verktyg!B128:C139)</f>
        <v>12</v>
      </c>
      <c r="N21" s="74">
        <f t="shared" si="2"/>
        <v>0</v>
      </c>
      <c r="O21" s="74">
        <f t="shared" si="5"/>
        <v>0</v>
      </c>
      <c r="P21" s="74">
        <f t="shared" si="6"/>
        <v>0</v>
      </c>
      <c r="Q21" s="74">
        <f t="shared" si="7"/>
        <v>0</v>
      </c>
      <c r="R21" s="74">
        <f t="shared" si="8"/>
        <v>0</v>
      </c>
      <c r="S21" s="74">
        <f t="shared" si="9"/>
        <v>0</v>
      </c>
      <c r="T21" s="74">
        <f t="shared" si="10"/>
        <v>0</v>
      </c>
      <c r="U21" s="74" t="e">
        <f>IF((B21-C21)&lt;0,(IF(Redovisning!$B28&lt;Redovisning!$AI28,(0),(0))),NA())</f>
        <v>#N/A</v>
      </c>
      <c r="V21" s="74" t="e">
        <f>IF((P21)&gt;0,(IF(Redovisning!$B28&lt;Redovisning!$AI28,(0),(0))),NA())</f>
        <v>#N/A</v>
      </c>
      <c r="W21" s="74" t="e">
        <f>IF((R21)&gt;0,(IF(Redovisning!$B28&lt;Redovisning!$AI28,(0),(0))),NA())</f>
        <v>#N/A</v>
      </c>
      <c r="X21" s="74" t="e">
        <f>IF((T21)&gt;0,(IF(Redovisning!$B28&lt;Redovisning!$AI28,(0),(0))),NA())</f>
        <v>#N/A</v>
      </c>
    </row>
    <row r="22" spans="1:24" x14ac:dyDescent="0.35">
      <c r="A22" s="78" t="s">
        <v>141</v>
      </c>
      <c r="B22" s="74">
        <f>SUM(Verktyg!M140:M153)</f>
        <v>0</v>
      </c>
      <c r="C22" s="74">
        <f>SUM(Verktyg!N140:N153)</f>
        <v>0</v>
      </c>
      <c r="D22" s="74">
        <f>SUM(Verktyg!O140:O153)</f>
        <v>0</v>
      </c>
      <c r="E22" s="74">
        <f>SUM(Verktyg!P140:P153)</f>
        <v>0</v>
      </c>
      <c r="F22" s="74">
        <f>SUM(Verktyg!Q140:Q153)</f>
        <v>0</v>
      </c>
      <c r="G22" s="74">
        <f>SUM(Verktyg!R140:R153)</f>
        <v>0</v>
      </c>
      <c r="H22" s="74">
        <f>SUM(Verktyg!S140:S153)</f>
        <v>0</v>
      </c>
      <c r="I22" s="74">
        <f>SUM(Verktyg!T140:T153)</f>
        <v>0</v>
      </c>
      <c r="J22" s="74">
        <f t="shared" si="0"/>
        <v>0</v>
      </c>
      <c r="K22" s="74">
        <f t="shared" si="1"/>
        <v>0</v>
      </c>
      <c r="L22" s="74">
        <f t="shared" si="4"/>
        <v>42</v>
      </c>
      <c r="M22" s="74">
        <f>ROWS(Verktyg!B140:C153)</f>
        <v>14</v>
      </c>
      <c r="N22" s="74">
        <f t="shared" si="2"/>
        <v>0</v>
      </c>
      <c r="O22" s="74">
        <f t="shared" si="5"/>
        <v>0</v>
      </c>
      <c r="P22" s="74">
        <f t="shared" si="6"/>
        <v>0</v>
      </c>
      <c r="Q22" s="74">
        <f t="shared" si="7"/>
        <v>0</v>
      </c>
      <c r="R22" s="74">
        <f t="shared" si="8"/>
        <v>0</v>
      </c>
      <c r="S22" s="74">
        <f t="shared" si="9"/>
        <v>0</v>
      </c>
      <c r="T22" s="74">
        <f t="shared" si="10"/>
        <v>0</v>
      </c>
      <c r="U22" s="74" t="e">
        <f>IF((B22-C22)&lt;0,(IF(Redovisning!$B29&lt;Redovisning!$AI29,(0),(0))),NA())</f>
        <v>#N/A</v>
      </c>
      <c r="V22" s="74" t="e">
        <f>IF((P22)&gt;0,(IF(Redovisning!$B29&lt;Redovisning!$AI29,(0),(0))),NA())</f>
        <v>#N/A</v>
      </c>
      <c r="W22" s="74" t="e">
        <f>IF((R22)&gt;0,(IF(Redovisning!$B29&lt;Redovisning!$AI29,(0),(0))),NA())</f>
        <v>#N/A</v>
      </c>
      <c r="X22" s="74" t="e">
        <f>IF((T22)&gt;0,(IF(Redovisning!$B29&lt;Redovisning!$AI29,(0),(0))),NA())</f>
        <v>#N/A</v>
      </c>
    </row>
    <row r="23" spans="1:24" x14ac:dyDescent="0.35">
      <c r="A23" s="78" t="s">
        <v>70</v>
      </c>
      <c r="B23" s="74">
        <f>SUM(Verktyg!M154:M163)</f>
        <v>0</v>
      </c>
      <c r="C23" s="74">
        <f>SUM(Verktyg!N154:N163)</f>
        <v>0</v>
      </c>
      <c r="D23" s="74">
        <f>SUM(Verktyg!O154:O163)</f>
        <v>0</v>
      </c>
      <c r="E23" s="74">
        <f>SUM(Verktyg!P154:P163)</f>
        <v>0</v>
      </c>
      <c r="F23" s="74">
        <f>SUM(Verktyg!Q154:Q163)</f>
        <v>0</v>
      </c>
      <c r="G23" s="74">
        <f>SUM(Verktyg!R154:R163)</f>
        <v>0</v>
      </c>
      <c r="H23" s="74">
        <f>SUM(Verktyg!S154:S163)</f>
        <v>0</v>
      </c>
      <c r="I23" s="74">
        <f>SUM(Verktyg!T154:T163)</f>
        <v>0</v>
      </c>
      <c r="J23" s="74">
        <f t="shared" si="0"/>
        <v>0</v>
      </c>
      <c r="K23" s="74">
        <f t="shared" si="1"/>
        <v>0</v>
      </c>
      <c r="L23" s="74">
        <f t="shared" si="4"/>
        <v>30</v>
      </c>
      <c r="M23" s="74">
        <f>ROWS(Verktyg!B154:C163)</f>
        <v>10</v>
      </c>
      <c r="N23" s="74">
        <f t="shared" si="2"/>
        <v>0</v>
      </c>
      <c r="O23" s="74">
        <f t="shared" si="5"/>
        <v>0</v>
      </c>
      <c r="P23" s="74">
        <f t="shared" si="6"/>
        <v>0</v>
      </c>
      <c r="Q23" s="74">
        <f t="shared" si="7"/>
        <v>0</v>
      </c>
      <c r="R23" s="74">
        <f t="shared" si="8"/>
        <v>0</v>
      </c>
      <c r="S23" s="74">
        <f t="shared" si="9"/>
        <v>0</v>
      </c>
      <c r="T23" s="74">
        <f t="shared" si="10"/>
        <v>0</v>
      </c>
      <c r="U23" s="74" t="e">
        <f>IF((B23-C23)&lt;0,(IF(Redovisning!$B30&lt;Redovisning!$AI30,(0),(0))),NA())</f>
        <v>#N/A</v>
      </c>
      <c r="V23" s="74" t="e">
        <f>IF((P23)&gt;0,(IF(Redovisning!$B30&lt;Redovisning!$AI30,(0),(0))),NA())</f>
        <v>#N/A</v>
      </c>
      <c r="W23" s="74" t="e">
        <f>IF((R23)&gt;0,(IF(Redovisning!$B30&lt;Redovisning!$AI30,(0),(0))),NA())</f>
        <v>#N/A</v>
      </c>
      <c r="X23" s="74" t="e">
        <f>IF((T23)&gt;0,(IF(Redovisning!$B30&lt;Redovisning!$AI30,(0),(0))),NA())</f>
        <v>#N/A</v>
      </c>
    </row>
    <row r="24" spans="1:24" x14ac:dyDescent="0.35">
      <c r="A24" s="78" t="s">
        <v>71</v>
      </c>
      <c r="B24" s="74">
        <f>SUM(Verktyg!M164:M173)</f>
        <v>0</v>
      </c>
      <c r="C24" s="74">
        <f>SUM(Verktyg!N164:N173)</f>
        <v>0</v>
      </c>
      <c r="D24" s="74">
        <f>SUM(Verktyg!O164:O173)</f>
        <v>0</v>
      </c>
      <c r="E24" s="74">
        <f>SUM(Verktyg!P164:P173)</f>
        <v>0</v>
      </c>
      <c r="F24" s="74">
        <f>SUM(Verktyg!Q164:Q173)</f>
        <v>0</v>
      </c>
      <c r="G24" s="74">
        <f>SUM(Verktyg!R164:R173)</f>
        <v>0</v>
      </c>
      <c r="H24" s="74">
        <f>SUM(Verktyg!S164:S173)</f>
        <v>0</v>
      </c>
      <c r="I24" s="74">
        <f>SUM(Verktyg!T164:T173)</f>
        <v>0</v>
      </c>
      <c r="J24" s="74">
        <f t="shared" si="0"/>
        <v>0</v>
      </c>
      <c r="K24" s="74">
        <f t="shared" si="1"/>
        <v>0</v>
      </c>
      <c r="L24" s="74">
        <f t="shared" si="4"/>
        <v>30</v>
      </c>
      <c r="M24" s="74">
        <f>ROWS(Verktyg!B164:C173)</f>
        <v>10</v>
      </c>
      <c r="N24" s="74">
        <f t="shared" si="2"/>
        <v>0</v>
      </c>
      <c r="O24" s="74">
        <f t="shared" si="5"/>
        <v>0</v>
      </c>
      <c r="P24" s="74">
        <f t="shared" si="6"/>
        <v>0</v>
      </c>
      <c r="Q24" s="74">
        <f t="shared" si="7"/>
        <v>0</v>
      </c>
      <c r="R24" s="74">
        <f t="shared" si="8"/>
        <v>0</v>
      </c>
      <c r="S24" s="74">
        <f t="shared" si="9"/>
        <v>0</v>
      </c>
      <c r="T24" s="74">
        <f t="shared" si="10"/>
        <v>0</v>
      </c>
      <c r="U24" s="74" t="e">
        <f>IF((B24-C24)&lt;0,(IF(Redovisning!$B31&lt;Redovisning!$AI31,(0),(0))),NA())</f>
        <v>#N/A</v>
      </c>
      <c r="V24" s="74" t="e">
        <f>IF((P24)&gt;0,(IF(Redovisning!$B31&lt;Redovisning!$AI31,(0),(0))),NA())</f>
        <v>#N/A</v>
      </c>
      <c r="W24" s="74" t="e">
        <f>IF((R24)&gt;0,(IF(Redovisning!$B31&lt;Redovisning!$AI31,(0),(0))),NA())</f>
        <v>#N/A</v>
      </c>
      <c r="X24" s="74" t="e">
        <f>IF((T24)&gt;0,(IF(Redovisning!$B31&lt;Redovisning!$AI31,(0),(0))),NA())</f>
        <v>#N/A</v>
      </c>
    </row>
    <row r="25" spans="1:24" x14ac:dyDescent="0.35">
      <c r="A25" s="78" t="s">
        <v>72</v>
      </c>
      <c r="B25" s="74">
        <f>SUM(Verktyg!M174:M177)</f>
        <v>0</v>
      </c>
      <c r="C25" s="74">
        <f>SUM(Verktyg!N174:N177)</f>
        <v>0</v>
      </c>
      <c r="D25" s="74">
        <f>SUM(Verktyg!O174:O177)</f>
        <v>0</v>
      </c>
      <c r="E25" s="74">
        <f>SUM(Verktyg!P174:P177)</f>
        <v>0</v>
      </c>
      <c r="F25" s="74">
        <f>SUM(Verktyg!Q174:Q177)</f>
        <v>0</v>
      </c>
      <c r="G25" s="74">
        <f>SUM(Verktyg!R174:R177)</f>
        <v>0</v>
      </c>
      <c r="H25" s="74">
        <f>SUM(Verktyg!S174:S177)</f>
        <v>0</v>
      </c>
      <c r="I25" s="74">
        <f>SUM(Verktyg!T174:T177)</f>
        <v>0</v>
      </c>
      <c r="J25" s="74">
        <f t="shared" si="0"/>
        <v>0</v>
      </c>
      <c r="K25" s="74">
        <f t="shared" si="1"/>
        <v>0</v>
      </c>
      <c r="L25" s="74">
        <f t="shared" si="4"/>
        <v>12</v>
      </c>
      <c r="M25" s="74">
        <f>ROWS(Verktyg!C174:C177)</f>
        <v>4</v>
      </c>
      <c r="N25" s="74">
        <f t="shared" si="2"/>
        <v>0</v>
      </c>
      <c r="O25" s="74">
        <f t="shared" si="5"/>
        <v>0</v>
      </c>
      <c r="P25" s="74">
        <f t="shared" si="6"/>
        <v>0</v>
      </c>
      <c r="Q25" s="74">
        <f t="shared" si="7"/>
        <v>0</v>
      </c>
      <c r="R25" s="74">
        <f t="shared" si="8"/>
        <v>0</v>
      </c>
      <c r="S25" s="74">
        <f t="shared" si="9"/>
        <v>0</v>
      </c>
      <c r="T25" s="74">
        <f t="shared" si="10"/>
        <v>0</v>
      </c>
      <c r="U25" s="74" t="e">
        <f>IF((B25-C25)&lt;0,(IF(Redovisning!$B32&lt;Redovisning!$AI32,(0),(0))),NA())</f>
        <v>#N/A</v>
      </c>
      <c r="V25" s="74" t="e">
        <f>IF((P25)&gt;0,(IF(Redovisning!$B32&lt;Redovisning!$AI32,(0),(0))),NA())</f>
        <v>#N/A</v>
      </c>
      <c r="W25" s="74" t="e">
        <f>IF((R25)&gt;0,(IF(Redovisning!$B32&lt;Redovisning!$AI32,(0),(0))),NA())</f>
        <v>#N/A</v>
      </c>
      <c r="X25" s="74" t="e">
        <f>IF((T25)&gt;0,(IF(Redovisning!$B32&lt;Redovisning!$AI32,(0),(0))),NA())</f>
        <v>#N/A</v>
      </c>
    </row>
  </sheetData>
  <sheetProtection sheet="1" objects="1" scenarios="1"/>
  <phoneticPr fontId="29"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969E4-D682-4F5A-8744-000DCA908650}">
  <dimension ref="A1"/>
  <sheetViews>
    <sheetView workbookViewId="0"/>
  </sheetViews>
  <sheetFormatPr defaultRowHeight="14.5" x14ac:dyDescent="0.3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8"/>
  <dimension ref="A1:W25"/>
  <sheetViews>
    <sheetView topLeftCell="B1" workbookViewId="0">
      <selection activeCell="S32" sqref="S32"/>
    </sheetView>
  </sheetViews>
  <sheetFormatPr defaultRowHeight="14.5" x14ac:dyDescent="0.35"/>
  <cols>
    <col min="1" max="1" width="15.7265625" bestFit="1" customWidth="1"/>
    <col min="2" max="2" width="32.1796875" bestFit="1" customWidth="1"/>
    <col min="3" max="3" width="19.1796875" bestFit="1" customWidth="1"/>
    <col min="4" max="4" width="12.26953125" customWidth="1"/>
    <col min="5" max="5" width="11.54296875" customWidth="1"/>
    <col min="6" max="6" width="4.7265625" customWidth="1"/>
    <col min="7" max="8" width="4" bestFit="1" customWidth="1"/>
    <col min="9" max="9" width="10.1796875" customWidth="1"/>
    <col min="10" max="10" width="7.81640625" customWidth="1"/>
    <col min="11" max="11" width="5.26953125" bestFit="1" customWidth="1"/>
    <col min="12" max="12" width="10.26953125" customWidth="1"/>
    <col min="19" max="19" width="15.7265625" bestFit="1" customWidth="1"/>
    <col min="20" max="20" width="21.26953125" customWidth="1"/>
  </cols>
  <sheetData>
    <row r="1" spans="1:23" ht="36" customHeight="1" x14ac:dyDescent="0.35">
      <c r="A1" s="1" t="s">
        <v>0</v>
      </c>
      <c r="B1" s="2" t="s">
        <v>1</v>
      </c>
      <c r="C1" s="3" t="s">
        <v>41</v>
      </c>
      <c r="D1" s="3" t="s">
        <v>30</v>
      </c>
      <c r="E1" s="3" t="s">
        <v>31</v>
      </c>
      <c r="F1" s="236" t="s">
        <v>42</v>
      </c>
      <c r="G1" s="236"/>
      <c r="H1" s="236"/>
      <c r="I1" s="3" t="s">
        <v>32</v>
      </c>
      <c r="J1" s="3" t="s">
        <v>39</v>
      </c>
      <c r="K1" s="3" t="s">
        <v>40</v>
      </c>
      <c r="L1" s="3" t="s">
        <v>43</v>
      </c>
      <c r="S1" s="1" t="s">
        <v>0</v>
      </c>
      <c r="T1" s="2" t="s">
        <v>1</v>
      </c>
      <c r="U1" t="s">
        <v>39</v>
      </c>
      <c r="V1" t="s">
        <v>44</v>
      </c>
      <c r="W1" t="s">
        <v>45</v>
      </c>
    </row>
    <row r="2" spans="1:23" ht="15" customHeight="1" x14ac:dyDescent="0.35">
      <c r="A2" s="237" t="s">
        <v>3</v>
      </c>
      <c r="B2" t="s">
        <v>4</v>
      </c>
      <c r="C2" t="s">
        <v>34</v>
      </c>
      <c r="D2" t="s">
        <v>36</v>
      </c>
      <c r="E2" t="s">
        <v>36</v>
      </c>
      <c r="F2">
        <f>IF(C2="ja", 1, 0)+IF(C2="vet ej",1.5,1)</f>
        <v>1</v>
      </c>
      <c r="G2">
        <f>IF(D2="mycket", 1, 0)+IF(D2="medel",1.5,1)</f>
        <v>1</v>
      </c>
      <c r="H2">
        <f>IF(E2="mycket", 1, 0)+IF(E2="medel",1.5,1)</f>
        <v>1</v>
      </c>
      <c r="I2">
        <v>10</v>
      </c>
      <c r="J2">
        <f>AVERAGE(F2:H2)*I2</f>
        <v>10</v>
      </c>
      <c r="K2">
        <f>RANK(J2,J$2:J$4)</f>
        <v>1</v>
      </c>
      <c r="L2">
        <f>1/(K2/1)</f>
        <v>1</v>
      </c>
      <c r="N2">
        <v>-1</v>
      </c>
      <c r="O2">
        <v>1</v>
      </c>
      <c r="P2" t="s">
        <v>33</v>
      </c>
      <c r="Q2" t="s">
        <v>36</v>
      </c>
      <c r="R2" t="s">
        <v>46</v>
      </c>
      <c r="S2" s="4"/>
      <c r="T2" t="s">
        <v>4</v>
      </c>
      <c r="U2">
        <v>10</v>
      </c>
      <c r="V2">
        <f t="shared" ref="V2:V25" si="0">U2+N2</f>
        <v>9</v>
      </c>
      <c r="W2">
        <f t="shared" ref="W2:W25" si="1">V2+O2</f>
        <v>10</v>
      </c>
    </row>
    <row r="3" spans="1:23" x14ac:dyDescent="0.35">
      <c r="A3" s="237"/>
      <c r="B3" t="s">
        <v>5</v>
      </c>
      <c r="C3" t="s">
        <v>34</v>
      </c>
      <c r="D3" t="s">
        <v>36</v>
      </c>
      <c r="E3" t="s">
        <v>36</v>
      </c>
      <c r="F3">
        <f t="shared" ref="F3:F25" si="2">IF(C3="ja", 1, 0)+IF(C3="vet ej",1.5,1)</f>
        <v>1</v>
      </c>
      <c r="G3">
        <f t="shared" ref="G3:H25" si="3">IF(D3="mycket", 1, 0)+IF(D3="medel",1.5,1)</f>
        <v>1</v>
      </c>
      <c r="H3">
        <f t="shared" si="3"/>
        <v>1</v>
      </c>
      <c r="I3">
        <v>8</v>
      </c>
      <c r="J3">
        <f t="shared" ref="J3:J25" si="4">F3*I3</f>
        <v>8</v>
      </c>
      <c r="K3">
        <f>RANK(J3,J$2:J$4)</f>
        <v>2</v>
      </c>
      <c r="L3">
        <f t="shared" ref="L3:L25" si="5">1/(K3/1)</f>
        <v>0.5</v>
      </c>
      <c r="N3">
        <v>-1</v>
      </c>
      <c r="O3">
        <v>2</v>
      </c>
      <c r="P3" t="s">
        <v>34</v>
      </c>
      <c r="Q3" t="s">
        <v>37</v>
      </c>
      <c r="R3" t="s">
        <v>46</v>
      </c>
      <c r="S3" s="4"/>
      <c r="T3" t="s">
        <v>5</v>
      </c>
      <c r="U3">
        <v>8</v>
      </c>
      <c r="V3">
        <f t="shared" si="0"/>
        <v>7</v>
      </c>
      <c r="W3">
        <f t="shared" si="1"/>
        <v>9</v>
      </c>
    </row>
    <row r="4" spans="1:23" x14ac:dyDescent="0.35">
      <c r="A4" s="237"/>
      <c r="B4" t="s">
        <v>19</v>
      </c>
      <c r="C4" t="s">
        <v>34</v>
      </c>
      <c r="D4" t="s">
        <v>36</v>
      </c>
      <c r="E4" t="s">
        <v>36</v>
      </c>
      <c r="F4">
        <f t="shared" si="2"/>
        <v>1</v>
      </c>
      <c r="G4">
        <f t="shared" si="3"/>
        <v>1</v>
      </c>
      <c r="H4">
        <f t="shared" si="3"/>
        <v>1</v>
      </c>
      <c r="I4">
        <v>5</v>
      </c>
      <c r="J4">
        <f t="shared" si="4"/>
        <v>5</v>
      </c>
      <c r="K4">
        <f>RANK(J4,J$2:J$4)</f>
        <v>3</v>
      </c>
      <c r="L4">
        <f t="shared" si="5"/>
        <v>0.33333333333333331</v>
      </c>
      <c r="N4">
        <v>-2</v>
      </c>
      <c r="O4">
        <v>3</v>
      </c>
      <c r="P4" t="s">
        <v>35</v>
      </c>
      <c r="Q4" t="s">
        <v>38</v>
      </c>
      <c r="R4" t="s">
        <v>46</v>
      </c>
      <c r="S4" s="5"/>
      <c r="T4" t="s">
        <v>6</v>
      </c>
      <c r="U4">
        <v>10</v>
      </c>
      <c r="V4">
        <f t="shared" si="0"/>
        <v>8</v>
      </c>
      <c r="W4">
        <f t="shared" si="1"/>
        <v>11</v>
      </c>
    </row>
    <row r="5" spans="1:23" ht="15" customHeight="1" x14ac:dyDescent="0.35">
      <c r="A5" s="238" t="s">
        <v>2</v>
      </c>
      <c r="B5" t="s">
        <v>28</v>
      </c>
      <c r="C5" t="s">
        <v>33</v>
      </c>
      <c r="D5" t="s">
        <v>38</v>
      </c>
      <c r="E5" t="s">
        <v>36</v>
      </c>
      <c r="F5">
        <f t="shared" si="2"/>
        <v>2</v>
      </c>
      <c r="G5">
        <f t="shared" si="3"/>
        <v>2</v>
      </c>
      <c r="H5">
        <f t="shared" si="3"/>
        <v>1</v>
      </c>
      <c r="I5">
        <v>2</v>
      </c>
      <c r="J5">
        <f t="shared" si="4"/>
        <v>4</v>
      </c>
      <c r="K5">
        <f t="shared" ref="K5:K10" si="6">RANK(J5,J$5:J$10)</f>
        <v>5</v>
      </c>
      <c r="L5">
        <f t="shared" si="5"/>
        <v>0.2</v>
      </c>
      <c r="N5">
        <v>0</v>
      </c>
      <c r="O5">
        <v>0</v>
      </c>
      <c r="R5" t="s">
        <v>46</v>
      </c>
      <c r="S5" s="5"/>
      <c r="T5" t="s">
        <v>7</v>
      </c>
      <c r="U5">
        <v>8</v>
      </c>
      <c r="V5">
        <f t="shared" si="0"/>
        <v>8</v>
      </c>
      <c r="W5">
        <f t="shared" si="1"/>
        <v>8</v>
      </c>
    </row>
    <row r="6" spans="1:23" x14ac:dyDescent="0.35">
      <c r="A6" s="238"/>
      <c r="B6" t="s">
        <v>6</v>
      </c>
      <c r="C6" t="s">
        <v>33</v>
      </c>
      <c r="D6" t="s">
        <v>38</v>
      </c>
      <c r="E6" t="s">
        <v>38</v>
      </c>
      <c r="F6">
        <f t="shared" si="2"/>
        <v>2</v>
      </c>
      <c r="G6">
        <f t="shared" si="3"/>
        <v>2</v>
      </c>
      <c r="H6">
        <f t="shared" si="3"/>
        <v>2</v>
      </c>
      <c r="I6">
        <v>5</v>
      </c>
      <c r="J6">
        <f t="shared" si="4"/>
        <v>10</v>
      </c>
      <c r="K6">
        <f t="shared" si="6"/>
        <v>1</v>
      </c>
      <c r="L6">
        <f t="shared" si="5"/>
        <v>1</v>
      </c>
      <c r="N6">
        <v>0</v>
      </c>
      <c r="O6">
        <v>0</v>
      </c>
      <c r="R6" t="s">
        <v>46</v>
      </c>
      <c r="S6" s="5"/>
      <c r="T6" t="s">
        <v>9</v>
      </c>
      <c r="U6">
        <v>8</v>
      </c>
      <c r="V6">
        <f t="shared" si="0"/>
        <v>8</v>
      </c>
      <c r="W6">
        <f t="shared" si="1"/>
        <v>8</v>
      </c>
    </row>
    <row r="7" spans="1:23" x14ac:dyDescent="0.35">
      <c r="A7" s="238"/>
      <c r="B7" t="s">
        <v>7</v>
      </c>
      <c r="C7" t="s">
        <v>33</v>
      </c>
      <c r="D7" t="s">
        <v>38</v>
      </c>
      <c r="E7" t="s">
        <v>38</v>
      </c>
      <c r="F7">
        <f t="shared" si="2"/>
        <v>2</v>
      </c>
      <c r="G7">
        <f t="shared" si="3"/>
        <v>2</v>
      </c>
      <c r="H7">
        <f t="shared" si="3"/>
        <v>2</v>
      </c>
      <c r="I7">
        <v>4</v>
      </c>
      <c r="J7">
        <f t="shared" si="4"/>
        <v>8</v>
      </c>
      <c r="K7">
        <f t="shared" si="6"/>
        <v>2</v>
      </c>
      <c r="L7">
        <f t="shared" si="5"/>
        <v>0.5</v>
      </c>
      <c r="N7">
        <v>0</v>
      </c>
      <c r="O7">
        <v>0</v>
      </c>
      <c r="R7" t="s">
        <v>46</v>
      </c>
      <c r="S7" s="6"/>
      <c r="T7" t="s">
        <v>11</v>
      </c>
      <c r="U7">
        <v>14</v>
      </c>
      <c r="V7">
        <f t="shared" si="0"/>
        <v>14</v>
      </c>
      <c r="W7">
        <f t="shared" si="1"/>
        <v>14</v>
      </c>
    </row>
    <row r="8" spans="1:23" x14ac:dyDescent="0.35">
      <c r="A8" s="238"/>
      <c r="B8" t="s">
        <v>8</v>
      </c>
      <c r="C8" t="s">
        <v>33</v>
      </c>
      <c r="D8" t="s">
        <v>38</v>
      </c>
      <c r="E8" t="s">
        <v>38</v>
      </c>
      <c r="F8">
        <f t="shared" si="2"/>
        <v>2</v>
      </c>
      <c r="G8">
        <f t="shared" si="3"/>
        <v>2</v>
      </c>
      <c r="H8">
        <f t="shared" si="3"/>
        <v>2</v>
      </c>
      <c r="I8">
        <v>4</v>
      </c>
      <c r="J8">
        <f t="shared" si="4"/>
        <v>8</v>
      </c>
      <c r="K8">
        <f t="shared" si="6"/>
        <v>2</v>
      </c>
      <c r="L8">
        <f t="shared" si="5"/>
        <v>0.5</v>
      </c>
      <c r="N8">
        <v>0</v>
      </c>
      <c r="O8">
        <v>0</v>
      </c>
      <c r="R8" t="s">
        <v>46</v>
      </c>
      <c r="S8" s="6"/>
      <c r="T8" t="s">
        <v>14</v>
      </c>
      <c r="U8">
        <v>14</v>
      </c>
      <c r="V8">
        <f t="shared" si="0"/>
        <v>14</v>
      </c>
      <c r="W8">
        <f t="shared" si="1"/>
        <v>14</v>
      </c>
    </row>
    <row r="9" spans="1:23" x14ac:dyDescent="0.35">
      <c r="A9" s="238"/>
      <c r="B9" t="s">
        <v>29</v>
      </c>
      <c r="C9" t="s">
        <v>33</v>
      </c>
      <c r="D9" t="s">
        <v>38</v>
      </c>
      <c r="E9" t="s">
        <v>38</v>
      </c>
      <c r="F9">
        <f t="shared" si="2"/>
        <v>2</v>
      </c>
      <c r="G9">
        <f t="shared" si="3"/>
        <v>2</v>
      </c>
      <c r="H9">
        <f t="shared" si="3"/>
        <v>2</v>
      </c>
      <c r="I9">
        <v>2</v>
      </c>
      <c r="J9">
        <f t="shared" si="4"/>
        <v>4</v>
      </c>
      <c r="K9">
        <f t="shared" si="6"/>
        <v>5</v>
      </c>
      <c r="L9">
        <f t="shared" si="5"/>
        <v>0.2</v>
      </c>
      <c r="N9">
        <v>0</v>
      </c>
      <c r="O9">
        <v>0</v>
      </c>
      <c r="R9" t="s">
        <v>46</v>
      </c>
      <c r="S9" s="6"/>
      <c r="T9" t="s">
        <v>15</v>
      </c>
      <c r="U9">
        <v>12</v>
      </c>
      <c r="V9">
        <f t="shared" si="0"/>
        <v>12</v>
      </c>
      <c r="W9">
        <f t="shared" si="1"/>
        <v>12</v>
      </c>
    </row>
    <row r="10" spans="1:23" x14ac:dyDescent="0.35">
      <c r="A10" s="238"/>
      <c r="B10" t="s">
        <v>9</v>
      </c>
      <c r="C10" t="s">
        <v>33</v>
      </c>
      <c r="D10" t="s">
        <v>38</v>
      </c>
      <c r="E10" t="s">
        <v>38</v>
      </c>
      <c r="F10">
        <f t="shared" si="2"/>
        <v>2</v>
      </c>
      <c r="G10">
        <f t="shared" si="3"/>
        <v>2</v>
      </c>
      <c r="H10">
        <f t="shared" si="3"/>
        <v>2</v>
      </c>
      <c r="I10">
        <v>4</v>
      </c>
      <c r="J10">
        <f t="shared" si="4"/>
        <v>8</v>
      </c>
      <c r="K10">
        <f t="shared" si="6"/>
        <v>2</v>
      </c>
      <c r="L10">
        <f t="shared" si="5"/>
        <v>0.5</v>
      </c>
      <c r="N10">
        <v>0</v>
      </c>
      <c r="O10">
        <v>1</v>
      </c>
      <c r="R10" t="s">
        <v>46</v>
      </c>
      <c r="S10" s="6"/>
      <c r="T10" t="s">
        <v>18</v>
      </c>
      <c r="U10">
        <v>16</v>
      </c>
      <c r="V10">
        <f t="shared" si="0"/>
        <v>16</v>
      </c>
      <c r="W10">
        <f t="shared" si="1"/>
        <v>17</v>
      </c>
    </row>
    <row r="11" spans="1:23" ht="15" customHeight="1" x14ac:dyDescent="0.35">
      <c r="A11" s="239" t="s">
        <v>10</v>
      </c>
      <c r="B11" t="s">
        <v>11</v>
      </c>
      <c r="C11" t="s">
        <v>33</v>
      </c>
      <c r="D11" t="s">
        <v>38</v>
      </c>
      <c r="E11" t="s">
        <v>38</v>
      </c>
      <c r="F11">
        <f t="shared" si="2"/>
        <v>2</v>
      </c>
      <c r="G11">
        <f t="shared" si="3"/>
        <v>2</v>
      </c>
      <c r="H11">
        <f t="shared" si="3"/>
        <v>2</v>
      </c>
      <c r="I11">
        <v>7</v>
      </c>
      <c r="J11">
        <f t="shared" si="4"/>
        <v>14</v>
      </c>
      <c r="K11">
        <f>RANK(J11,J$11:J$18)</f>
        <v>4</v>
      </c>
      <c r="L11">
        <f t="shared" si="5"/>
        <v>0.25</v>
      </c>
      <c r="N11">
        <v>0</v>
      </c>
      <c r="O11">
        <v>2</v>
      </c>
      <c r="R11" t="s">
        <v>46</v>
      </c>
      <c r="S11" s="7"/>
      <c r="T11" t="s">
        <v>20</v>
      </c>
      <c r="U11">
        <v>12</v>
      </c>
      <c r="V11">
        <f t="shared" si="0"/>
        <v>12</v>
      </c>
      <c r="W11">
        <f t="shared" si="1"/>
        <v>14</v>
      </c>
    </row>
    <row r="12" spans="1:23" x14ac:dyDescent="0.35">
      <c r="A12" s="239"/>
      <c r="B12" t="s">
        <v>12</v>
      </c>
      <c r="C12" t="s">
        <v>33</v>
      </c>
      <c r="D12" t="s">
        <v>38</v>
      </c>
      <c r="E12" t="s">
        <v>38</v>
      </c>
      <c r="F12">
        <f t="shared" si="2"/>
        <v>2</v>
      </c>
      <c r="G12">
        <f t="shared" si="3"/>
        <v>2</v>
      </c>
      <c r="H12">
        <f t="shared" si="3"/>
        <v>2</v>
      </c>
      <c r="I12">
        <v>5</v>
      </c>
      <c r="J12">
        <f t="shared" si="4"/>
        <v>10</v>
      </c>
      <c r="K12">
        <f t="shared" ref="K12:K18" si="7">RANK(J12,J$11:J$18)</f>
        <v>8</v>
      </c>
      <c r="L12">
        <f t="shared" si="5"/>
        <v>0.125</v>
      </c>
      <c r="N12">
        <v>0</v>
      </c>
      <c r="O12">
        <v>2</v>
      </c>
      <c r="R12" t="s">
        <v>46</v>
      </c>
      <c r="S12" s="7"/>
      <c r="T12" t="s">
        <v>23</v>
      </c>
      <c r="U12">
        <v>10</v>
      </c>
      <c r="V12">
        <f t="shared" si="0"/>
        <v>10</v>
      </c>
      <c r="W12">
        <f t="shared" si="1"/>
        <v>12</v>
      </c>
    </row>
    <row r="13" spans="1:23" x14ac:dyDescent="0.35">
      <c r="A13" s="239"/>
      <c r="B13" t="s">
        <v>13</v>
      </c>
      <c r="C13" t="s">
        <v>33</v>
      </c>
      <c r="D13" t="s">
        <v>38</v>
      </c>
      <c r="E13" t="s">
        <v>38</v>
      </c>
      <c r="F13">
        <f t="shared" si="2"/>
        <v>2</v>
      </c>
      <c r="G13">
        <f t="shared" si="3"/>
        <v>2</v>
      </c>
      <c r="H13">
        <f t="shared" si="3"/>
        <v>2</v>
      </c>
      <c r="I13">
        <v>7</v>
      </c>
      <c r="J13">
        <f t="shared" si="4"/>
        <v>14</v>
      </c>
      <c r="K13">
        <f t="shared" si="7"/>
        <v>4</v>
      </c>
      <c r="L13">
        <f t="shared" si="5"/>
        <v>0.25</v>
      </c>
      <c r="N13">
        <v>0</v>
      </c>
      <c r="O13">
        <v>2</v>
      </c>
      <c r="R13" t="s">
        <v>46</v>
      </c>
      <c r="S13" s="7"/>
      <c r="T13" t="s">
        <v>24</v>
      </c>
      <c r="U13">
        <v>8</v>
      </c>
      <c r="V13">
        <f t="shared" si="0"/>
        <v>8</v>
      </c>
      <c r="W13">
        <f t="shared" si="1"/>
        <v>10</v>
      </c>
    </row>
    <row r="14" spans="1:23" x14ac:dyDescent="0.35">
      <c r="A14" s="239"/>
      <c r="B14" t="s">
        <v>14</v>
      </c>
      <c r="C14" t="s">
        <v>33</v>
      </c>
      <c r="D14" t="s">
        <v>38</v>
      </c>
      <c r="E14" t="s">
        <v>38</v>
      </c>
      <c r="F14">
        <f t="shared" si="2"/>
        <v>2</v>
      </c>
      <c r="G14">
        <f t="shared" si="3"/>
        <v>2</v>
      </c>
      <c r="H14">
        <f t="shared" si="3"/>
        <v>2</v>
      </c>
      <c r="I14">
        <v>7</v>
      </c>
      <c r="J14">
        <f t="shared" si="4"/>
        <v>14</v>
      </c>
      <c r="K14">
        <f t="shared" si="7"/>
        <v>4</v>
      </c>
      <c r="L14">
        <f t="shared" si="5"/>
        <v>0.25</v>
      </c>
      <c r="N14">
        <v>-1</v>
      </c>
      <c r="O14">
        <v>1</v>
      </c>
      <c r="R14" t="s">
        <v>47</v>
      </c>
      <c r="S14" s="4"/>
      <c r="T14" t="s">
        <v>19</v>
      </c>
      <c r="U14">
        <v>5</v>
      </c>
      <c r="V14">
        <f t="shared" si="0"/>
        <v>4</v>
      </c>
      <c r="W14">
        <f t="shared" si="1"/>
        <v>5</v>
      </c>
    </row>
    <row r="15" spans="1:23" x14ac:dyDescent="0.35">
      <c r="A15" s="239"/>
      <c r="B15" t="s">
        <v>15</v>
      </c>
      <c r="C15" t="s">
        <v>33</v>
      </c>
      <c r="D15" t="s">
        <v>38</v>
      </c>
      <c r="E15" t="s">
        <v>38</v>
      </c>
      <c r="F15">
        <f t="shared" si="2"/>
        <v>2</v>
      </c>
      <c r="G15">
        <f t="shared" si="3"/>
        <v>2</v>
      </c>
      <c r="H15">
        <f t="shared" si="3"/>
        <v>2</v>
      </c>
      <c r="I15">
        <v>6</v>
      </c>
      <c r="J15">
        <f t="shared" si="4"/>
        <v>12</v>
      </c>
      <c r="K15">
        <f t="shared" si="7"/>
        <v>7</v>
      </c>
      <c r="L15">
        <f t="shared" si="5"/>
        <v>0.14285714285714285</v>
      </c>
      <c r="N15">
        <v>-2</v>
      </c>
      <c r="O15">
        <v>3</v>
      </c>
      <c r="R15" t="s">
        <v>47</v>
      </c>
      <c r="S15" s="5"/>
      <c r="T15" t="s">
        <v>8</v>
      </c>
      <c r="U15">
        <v>8</v>
      </c>
      <c r="V15">
        <f t="shared" si="0"/>
        <v>6</v>
      </c>
      <c r="W15">
        <f t="shared" si="1"/>
        <v>9</v>
      </c>
    </row>
    <row r="16" spans="1:23" x14ac:dyDescent="0.35">
      <c r="A16" s="239"/>
      <c r="B16" t="s">
        <v>16</v>
      </c>
      <c r="C16" t="s">
        <v>33</v>
      </c>
      <c r="D16" t="s">
        <v>38</v>
      </c>
      <c r="E16" t="s">
        <v>38</v>
      </c>
      <c r="F16">
        <f t="shared" si="2"/>
        <v>2</v>
      </c>
      <c r="G16">
        <f t="shared" si="3"/>
        <v>2</v>
      </c>
      <c r="H16">
        <f t="shared" si="3"/>
        <v>2</v>
      </c>
      <c r="I16">
        <v>8</v>
      </c>
      <c r="J16">
        <f t="shared" si="4"/>
        <v>16</v>
      </c>
      <c r="K16">
        <f t="shared" si="7"/>
        <v>1</v>
      </c>
      <c r="L16">
        <f t="shared" si="5"/>
        <v>1</v>
      </c>
      <c r="N16">
        <v>0</v>
      </c>
      <c r="O16">
        <v>2</v>
      </c>
      <c r="R16" t="s">
        <v>47</v>
      </c>
      <c r="S16" s="6"/>
      <c r="T16" t="s">
        <v>12</v>
      </c>
      <c r="U16">
        <v>10</v>
      </c>
      <c r="V16">
        <f t="shared" si="0"/>
        <v>10</v>
      </c>
      <c r="W16">
        <f t="shared" si="1"/>
        <v>12</v>
      </c>
    </row>
    <row r="17" spans="1:23" x14ac:dyDescent="0.35">
      <c r="A17" s="239"/>
      <c r="B17" t="s">
        <v>17</v>
      </c>
      <c r="C17" t="s">
        <v>33</v>
      </c>
      <c r="D17" t="s">
        <v>38</v>
      </c>
      <c r="E17" t="s">
        <v>38</v>
      </c>
      <c r="F17">
        <f t="shared" si="2"/>
        <v>2</v>
      </c>
      <c r="G17">
        <f t="shared" si="3"/>
        <v>2</v>
      </c>
      <c r="H17">
        <f t="shared" si="3"/>
        <v>2</v>
      </c>
      <c r="I17">
        <v>8</v>
      </c>
      <c r="J17">
        <f t="shared" si="4"/>
        <v>16</v>
      </c>
      <c r="K17">
        <f t="shared" si="7"/>
        <v>1</v>
      </c>
      <c r="L17">
        <f t="shared" si="5"/>
        <v>1</v>
      </c>
      <c r="N17">
        <v>0</v>
      </c>
      <c r="O17">
        <v>2</v>
      </c>
      <c r="R17" t="s">
        <v>47</v>
      </c>
      <c r="S17" s="6"/>
      <c r="T17" t="s">
        <v>16</v>
      </c>
      <c r="U17">
        <v>16</v>
      </c>
      <c r="V17">
        <f t="shared" si="0"/>
        <v>16</v>
      </c>
      <c r="W17">
        <f t="shared" si="1"/>
        <v>18</v>
      </c>
    </row>
    <row r="18" spans="1:23" x14ac:dyDescent="0.35">
      <c r="A18" s="239"/>
      <c r="B18" t="s">
        <v>18</v>
      </c>
      <c r="C18" t="s">
        <v>33</v>
      </c>
      <c r="D18" t="s">
        <v>38</v>
      </c>
      <c r="E18" t="s">
        <v>38</v>
      </c>
      <c r="F18">
        <f t="shared" si="2"/>
        <v>2</v>
      </c>
      <c r="G18">
        <f t="shared" si="3"/>
        <v>2</v>
      </c>
      <c r="H18">
        <f t="shared" si="3"/>
        <v>2</v>
      </c>
      <c r="I18">
        <v>8</v>
      </c>
      <c r="J18">
        <f t="shared" si="4"/>
        <v>16</v>
      </c>
      <c r="K18">
        <f t="shared" si="7"/>
        <v>1</v>
      </c>
      <c r="L18">
        <f t="shared" si="5"/>
        <v>1</v>
      </c>
      <c r="N18">
        <v>0</v>
      </c>
      <c r="O18">
        <v>2</v>
      </c>
      <c r="R18" t="s">
        <v>47</v>
      </c>
      <c r="S18" s="7"/>
      <c r="T18" t="s">
        <v>21</v>
      </c>
      <c r="U18">
        <v>7</v>
      </c>
      <c r="V18">
        <f t="shared" si="0"/>
        <v>7</v>
      </c>
      <c r="W18">
        <f t="shared" si="1"/>
        <v>9</v>
      </c>
    </row>
    <row r="19" spans="1:23" ht="15" customHeight="1" x14ac:dyDescent="0.35">
      <c r="A19" s="235" t="s">
        <v>27</v>
      </c>
      <c r="B19" t="s">
        <v>20</v>
      </c>
      <c r="C19" t="s">
        <v>33</v>
      </c>
      <c r="D19" t="s">
        <v>38</v>
      </c>
      <c r="E19" t="s">
        <v>38</v>
      </c>
      <c r="F19">
        <f t="shared" si="2"/>
        <v>2</v>
      </c>
      <c r="G19">
        <f t="shared" si="3"/>
        <v>2</v>
      </c>
      <c r="H19">
        <f t="shared" si="3"/>
        <v>2</v>
      </c>
      <c r="I19">
        <v>6</v>
      </c>
      <c r="J19">
        <f t="shared" si="4"/>
        <v>12</v>
      </c>
      <c r="K19">
        <f>RANK(J19,J$19:J$25)</f>
        <v>1</v>
      </c>
      <c r="L19">
        <f t="shared" si="5"/>
        <v>1</v>
      </c>
      <c r="N19">
        <v>0</v>
      </c>
      <c r="O19">
        <v>2</v>
      </c>
      <c r="R19" t="s">
        <v>47</v>
      </c>
      <c r="S19" s="7"/>
      <c r="T19" t="s">
        <v>25</v>
      </c>
      <c r="U19">
        <v>6</v>
      </c>
      <c r="V19">
        <f t="shared" si="0"/>
        <v>6</v>
      </c>
      <c r="W19">
        <f t="shared" si="1"/>
        <v>8</v>
      </c>
    </row>
    <row r="20" spans="1:23" x14ac:dyDescent="0.35">
      <c r="A20" s="235"/>
      <c r="B20" t="s">
        <v>21</v>
      </c>
      <c r="C20" t="s">
        <v>34</v>
      </c>
      <c r="D20" t="s">
        <v>36</v>
      </c>
      <c r="E20" t="s">
        <v>38</v>
      </c>
      <c r="F20">
        <f t="shared" si="2"/>
        <v>1</v>
      </c>
      <c r="G20">
        <f t="shared" si="3"/>
        <v>1</v>
      </c>
      <c r="H20">
        <f t="shared" si="3"/>
        <v>2</v>
      </c>
      <c r="I20">
        <v>7</v>
      </c>
      <c r="J20">
        <f t="shared" si="4"/>
        <v>7</v>
      </c>
      <c r="K20">
        <f t="shared" ref="K20:K25" si="8">RANK(J20,J$19:J$25)</f>
        <v>4</v>
      </c>
      <c r="L20">
        <f t="shared" si="5"/>
        <v>0.25</v>
      </c>
      <c r="N20">
        <v>0</v>
      </c>
      <c r="O20">
        <v>2</v>
      </c>
      <c r="R20" t="s">
        <v>48</v>
      </c>
      <c r="S20" s="5"/>
      <c r="T20" t="s">
        <v>28</v>
      </c>
      <c r="U20">
        <v>4</v>
      </c>
      <c r="V20">
        <f t="shared" si="0"/>
        <v>4</v>
      </c>
      <c r="W20">
        <f t="shared" si="1"/>
        <v>6</v>
      </c>
    </row>
    <row r="21" spans="1:23" x14ac:dyDescent="0.35">
      <c r="A21" s="235"/>
      <c r="B21" t="s">
        <v>22</v>
      </c>
      <c r="C21" t="s">
        <v>33</v>
      </c>
      <c r="D21" t="s">
        <v>38</v>
      </c>
      <c r="E21" t="s">
        <v>38</v>
      </c>
      <c r="F21">
        <f t="shared" si="2"/>
        <v>2</v>
      </c>
      <c r="G21">
        <f t="shared" si="3"/>
        <v>2</v>
      </c>
      <c r="H21">
        <f t="shared" si="3"/>
        <v>2</v>
      </c>
      <c r="I21">
        <v>2</v>
      </c>
      <c r="J21">
        <f t="shared" si="4"/>
        <v>4</v>
      </c>
      <c r="K21">
        <f t="shared" si="8"/>
        <v>6</v>
      </c>
      <c r="L21">
        <f t="shared" si="5"/>
        <v>0.16666666666666666</v>
      </c>
      <c r="N21">
        <v>0</v>
      </c>
      <c r="O21">
        <v>1</v>
      </c>
      <c r="R21" t="s">
        <v>48</v>
      </c>
      <c r="S21" s="5"/>
      <c r="T21" t="s">
        <v>29</v>
      </c>
      <c r="U21">
        <v>4</v>
      </c>
      <c r="V21">
        <f t="shared" si="0"/>
        <v>4</v>
      </c>
      <c r="W21">
        <f t="shared" si="1"/>
        <v>5</v>
      </c>
    </row>
    <row r="22" spans="1:23" x14ac:dyDescent="0.35">
      <c r="A22" s="235"/>
      <c r="B22" t="s">
        <v>23</v>
      </c>
      <c r="C22" t="s">
        <v>33</v>
      </c>
      <c r="D22" t="s">
        <v>38</v>
      </c>
      <c r="E22" t="s">
        <v>38</v>
      </c>
      <c r="F22">
        <f t="shared" si="2"/>
        <v>2</v>
      </c>
      <c r="G22">
        <f t="shared" si="3"/>
        <v>2</v>
      </c>
      <c r="H22">
        <f t="shared" si="3"/>
        <v>2</v>
      </c>
      <c r="I22">
        <v>5</v>
      </c>
      <c r="J22">
        <f t="shared" si="4"/>
        <v>10</v>
      </c>
      <c r="K22">
        <f t="shared" si="8"/>
        <v>2</v>
      </c>
      <c r="L22">
        <f t="shared" si="5"/>
        <v>0.5</v>
      </c>
      <c r="N22">
        <v>0</v>
      </c>
      <c r="O22">
        <v>1</v>
      </c>
      <c r="R22" t="s">
        <v>48</v>
      </c>
      <c r="S22" s="6"/>
      <c r="T22" t="s">
        <v>13</v>
      </c>
      <c r="U22">
        <v>14</v>
      </c>
      <c r="V22">
        <f t="shared" si="0"/>
        <v>14</v>
      </c>
      <c r="W22">
        <f t="shared" si="1"/>
        <v>15</v>
      </c>
    </row>
    <row r="23" spans="1:23" x14ac:dyDescent="0.35">
      <c r="A23" s="235"/>
      <c r="B23" t="s">
        <v>24</v>
      </c>
      <c r="C23" t="s">
        <v>33</v>
      </c>
      <c r="D23" t="s">
        <v>38</v>
      </c>
      <c r="E23" t="s">
        <v>38</v>
      </c>
      <c r="F23">
        <f t="shared" si="2"/>
        <v>2</v>
      </c>
      <c r="G23">
        <f t="shared" si="3"/>
        <v>2</v>
      </c>
      <c r="H23">
        <f t="shared" si="3"/>
        <v>2</v>
      </c>
      <c r="I23">
        <v>4</v>
      </c>
      <c r="J23">
        <f t="shared" si="4"/>
        <v>8</v>
      </c>
      <c r="K23">
        <f t="shared" si="8"/>
        <v>3</v>
      </c>
      <c r="L23">
        <f t="shared" si="5"/>
        <v>0.33333333333333331</v>
      </c>
      <c r="N23">
        <v>0</v>
      </c>
      <c r="O23">
        <v>0</v>
      </c>
      <c r="R23" t="s">
        <v>48</v>
      </c>
      <c r="S23" s="6"/>
      <c r="T23" t="s">
        <v>17</v>
      </c>
      <c r="U23">
        <v>16</v>
      </c>
      <c r="V23">
        <f t="shared" si="0"/>
        <v>16</v>
      </c>
      <c r="W23">
        <f t="shared" si="1"/>
        <v>16</v>
      </c>
    </row>
    <row r="24" spans="1:23" x14ac:dyDescent="0.35">
      <c r="A24" s="235"/>
      <c r="B24" t="s">
        <v>25</v>
      </c>
      <c r="C24" t="s">
        <v>33</v>
      </c>
      <c r="D24" t="s">
        <v>38</v>
      </c>
      <c r="E24" t="s">
        <v>38</v>
      </c>
      <c r="F24">
        <f t="shared" si="2"/>
        <v>2</v>
      </c>
      <c r="G24">
        <f t="shared" si="3"/>
        <v>2</v>
      </c>
      <c r="H24">
        <f t="shared" si="3"/>
        <v>2</v>
      </c>
      <c r="I24">
        <v>3</v>
      </c>
      <c r="J24">
        <f t="shared" si="4"/>
        <v>6</v>
      </c>
      <c r="K24">
        <f t="shared" si="8"/>
        <v>5</v>
      </c>
      <c r="L24">
        <f t="shared" si="5"/>
        <v>0.2</v>
      </c>
      <c r="N24">
        <v>0</v>
      </c>
      <c r="O24">
        <v>0</v>
      </c>
      <c r="R24" t="s">
        <v>48</v>
      </c>
      <c r="S24" s="7"/>
      <c r="T24" t="s">
        <v>22</v>
      </c>
      <c r="U24">
        <v>4</v>
      </c>
      <c r="V24">
        <f t="shared" si="0"/>
        <v>4</v>
      </c>
      <c r="W24">
        <f t="shared" si="1"/>
        <v>4</v>
      </c>
    </row>
    <row r="25" spans="1:23" x14ac:dyDescent="0.35">
      <c r="A25" s="235"/>
      <c r="B25" t="s">
        <v>26</v>
      </c>
      <c r="C25" t="s">
        <v>33</v>
      </c>
      <c r="D25" t="s">
        <v>38</v>
      </c>
      <c r="E25" t="s">
        <v>38</v>
      </c>
      <c r="F25">
        <f t="shared" si="2"/>
        <v>2</v>
      </c>
      <c r="G25">
        <f t="shared" si="3"/>
        <v>2</v>
      </c>
      <c r="H25">
        <f t="shared" si="3"/>
        <v>2</v>
      </c>
      <c r="I25">
        <v>2</v>
      </c>
      <c r="J25">
        <f t="shared" si="4"/>
        <v>4</v>
      </c>
      <c r="K25">
        <f t="shared" si="8"/>
        <v>6</v>
      </c>
      <c r="L25">
        <f t="shared" si="5"/>
        <v>0.16666666666666666</v>
      </c>
      <c r="N25">
        <v>0</v>
      </c>
      <c r="O25">
        <v>0</v>
      </c>
      <c r="R25" t="s">
        <v>48</v>
      </c>
      <c r="S25" s="7"/>
      <c r="T25" t="s">
        <v>26</v>
      </c>
      <c r="U25">
        <v>4</v>
      </c>
      <c r="V25">
        <f t="shared" si="0"/>
        <v>4</v>
      </c>
      <c r="W25">
        <f t="shared" si="1"/>
        <v>4</v>
      </c>
    </row>
  </sheetData>
  <sortState xmlns:xlrd2="http://schemas.microsoft.com/office/spreadsheetml/2017/richdata2" ref="R2:W25">
    <sortCondition descending="1" ref="R1"/>
  </sortState>
  <mergeCells count="5">
    <mergeCell ref="A19:A25"/>
    <mergeCell ref="F1:H1"/>
    <mergeCell ref="A2:A4"/>
    <mergeCell ref="A5:A10"/>
    <mergeCell ref="A11:A18"/>
  </mergeCells>
  <dataValidations count="2">
    <dataValidation type="list" allowBlank="1" showInputMessage="1" showErrorMessage="1" sqref="D2:E25" xr:uid="{00000000-0002-0000-0400-000000000000}">
      <formula1>$Q$2:$Q$4</formula1>
    </dataValidation>
    <dataValidation type="list" allowBlank="1" showInputMessage="1" showErrorMessage="1" sqref="C2:C25" xr:uid="{00000000-0002-0000-0400-000001000000}">
      <formula1>$P$2:$P$4</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E I q P U 6 z A Y W G l A A A A 9 Q A A A B I A H A B D b 2 5 m a W c v U G F j a 2 F n Z S 5 4 b W w g o h g A K K A U A A A A A A A A A A A A A A A A A A A A A A A A A A A A h Y + x D o I w G I R f h X S n r T U m S H 7 K Y N w k M S E x r k 2 p 0 A j F 0 E J 5 N w c f y V c Q o 6 i b 4 3 1 3 l 9 z d r z d I x 6 Y O B t V Z 3 Z o E L T B F g T K y L b Q p E 9 S 7 U x i h l M N e y L M o V T C F j Y 1 H q x N U O X e J C f H e Y 7 / E b V c S R u m C H L N d L i v V i F A b 6 4 S R C n 1 a x f 8 W 4 n B 4 j e E M r y l e R Q x T I D O D T J u v z 6 a 5 T / c H w q a v X d 8 p b o c w 3 w K Z J Z D 3 B f 4 A U E s D B B Q A A g A I A B C K j 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Q i o 9 T K I p H u A 4 A A A A R A A A A E w A c A E Z v c m 1 1 b G F z L 1 N l Y 3 R p b 2 4 x L m 0 g o h g A K K A U A A A A A A A A A A A A A A A A A A A A A A A A A A A A K 0 5 N L s n M z 1 M I h t C G 1 g B Q S w E C L Q A U A A I A C A A Q i o 9 T r M B h Y a U A A A D 1 A A A A E g A A A A A A A A A A A A A A A A A A A A A A Q 2 9 u Z m l n L 1 B h Y 2 t h Z 2 U u e G 1 s U E s B A i 0 A F A A C A A g A E I q P U w / K 6 a u k A A A A 6 Q A A A B M A A A A A A A A A A A A A A A A A 8 Q A A A F t D b 2 5 0 Z W 5 0 X 1 R 5 c G V z X S 5 4 b W x Q S w E C L Q A U A A I A C A A Q i o 9 T 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Y 4 D B a E R Z J k q O W 5 o j F 8 J b Z A A A A A A C A A A A A A A D Z g A A w A A A A B A A A A C K I 1 h t m R w 8 J r j v W 5 A 0 k j Y d A A A A A A S A A A C g A A A A E A A A A H d A U b v f V 1 K V / Q d N s Z H H w 2 9 Q A A A A E 1 H V X d q f D g X p r e K R W P / / a 2 z U V D p N q G q 4 o e D M y T y z G g w i 8 u 5 1 T L t m l q i k O u 7 I q t W F M d R 3 h w j b 3 k u 1 Z i 3 h G G 1 m + z 7 N 1 T 7 X 6 H v C 7 V 0 V G e e E 8 k g U A A A A x z A d E O P R A k V H t 9 W Q f e 5 k L n o + z I w = < / D a t a M a s h u p > 
</file>

<file path=customXml/itemProps1.xml><?xml version="1.0" encoding="utf-8"?>
<ds:datastoreItem xmlns:ds="http://schemas.openxmlformats.org/officeDocument/2006/customXml" ds:itemID="{4AE4361C-7AA2-4AEF-BB9F-6D132DC1F9A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Instruktioner</vt:lpstr>
      <vt:lpstr>Verktyg</vt:lpstr>
      <vt:lpstr>Redovisning</vt:lpstr>
      <vt:lpstr>Sammanställning kategorivis</vt:lpstr>
      <vt:lpstr>Projektanteckningar</vt:lpstr>
      <vt:lpstr>Blad1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Ellström Magnus</dc:creator>
  <cp:lastModifiedBy>Åkerlund, Ulrika</cp:lastModifiedBy>
  <dcterms:created xsi:type="dcterms:W3CDTF">2018-12-06T13:09:46Z</dcterms:created>
  <dcterms:modified xsi:type="dcterms:W3CDTF">2022-05-30T12:18:39Z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f08ec5-d6d9-4227-8387-ccbfcb3632c4_Enabled">
    <vt:lpwstr>true</vt:lpwstr>
  </property>
  <property fmtid="{D5CDD505-2E9C-101B-9397-08002B2CF9AE}" pid="3" name="MSIP_Label_43f08ec5-d6d9-4227-8387-ccbfcb3632c4_SetDate">
    <vt:lpwstr>2021-11-25T07:55:03Z</vt:lpwstr>
  </property>
  <property fmtid="{D5CDD505-2E9C-101B-9397-08002B2CF9AE}" pid="4" name="MSIP_Label_43f08ec5-d6d9-4227-8387-ccbfcb3632c4_Method">
    <vt:lpwstr>Standard</vt:lpwstr>
  </property>
  <property fmtid="{D5CDD505-2E9C-101B-9397-08002B2CF9AE}" pid="5" name="MSIP_Label_43f08ec5-d6d9-4227-8387-ccbfcb3632c4_Name">
    <vt:lpwstr>Sweco Restricted</vt:lpwstr>
  </property>
  <property fmtid="{D5CDD505-2E9C-101B-9397-08002B2CF9AE}" pid="6" name="MSIP_Label_43f08ec5-d6d9-4227-8387-ccbfcb3632c4_SiteId">
    <vt:lpwstr>b7872ef0-9a00-4c18-8a4a-c7d25c778a9e</vt:lpwstr>
  </property>
  <property fmtid="{D5CDD505-2E9C-101B-9397-08002B2CF9AE}" pid="7" name="MSIP_Label_43f08ec5-d6d9-4227-8387-ccbfcb3632c4_ActionId">
    <vt:lpwstr>9a91f27f-284e-4e81-b2cf-9092f4536940</vt:lpwstr>
  </property>
  <property fmtid="{D5CDD505-2E9C-101B-9397-08002B2CF9AE}" pid="8" name="MSIP_Label_43f08ec5-d6d9-4227-8387-ccbfcb3632c4_ContentBits">
    <vt:lpwstr>0</vt:lpwstr>
  </property>
</Properties>
</file>